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hfl365.sharepoint.com/Sdrive/Documents/EarlyYears/Transition/1. FINAL TRANSITION TOOLKIT/2023-2024/Ready School/"/>
    </mc:Choice>
  </mc:AlternateContent>
  <xr:revisionPtr revIDLastSave="14" documentId="8_{8BD79527-1191-4E55-8FDD-E6BE39D7C4F7}" xr6:coauthVersionLast="47" xr6:coauthVersionMax="47" xr10:uidLastSave="{29274DE8-37D8-4F20-928D-F131495978A7}"/>
  <bookViews>
    <workbookView xWindow="-120" yWindow="-120" windowWidth="29040" windowHeight="15840" xr2:uid="{00000000-000D-0000-FFFF-FFFF00000000}"/>
  </bookViews>
  <sheets>
    <sheet name="School" sheetId="2" r:id="rId1"/>
    <sheet name="IMPORTANT - PLEASE READ" sheetId="4" r:id="rId2"/>
    <sheet name="FAQs" sheetId="5" r:id="rId3"/>
    <sheet name="Schools" sheetId="3" state="veryHidden" r:id="rId4"/>
  </sheets>
  <definedNames>
    <definedName name="EntryYear">School!$B$5</definedName>
    <definedName name="_xlnm.Print_Titles" localSheetId="0">School!$B:$C,School!$3:$7</definedName>
    <definedName name="Schoolname">School!$B$3</definedName>
    <definedName name="Schoolnum">School!$B$2</definedName>
    <definedName name="Schools">Schools!$A$1:$B$533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9" i="2" l="1"/>
  <c r="AZ10" i="2"/>
  <c r="AZ11" i="2"/>
  <c r="AZ12" i="2"/>
  <c r="AZ13" i="2"/>
  <c r="AZ14" i="2"/>
  <c r="AZ15" i="2"/>
  <c r="AZ16" i="2"/>
  <c r="AZ17" i="2"/>
  <c r="AZ18" i="2"/>
  <c r="AZ19" i="2"/>
  <c r="AZ20" i="2"/>
  <c r="AZ21" i="2"/>
  <c r="AZ22" i="2"/>
  <c r="AZ23" i="2"/>
  <c r="AZ24" i="2"/>
  <c r="AZ25" i="2"/>
  <c r="AZ26" i="2"/>
  <c r="AZ27" i="2"/>
  <c r="AZ28" i="2"/>
  <c r="AZ29" i="2"/>
  <c r="AZ30" i="2"/>
  <c r="AZ31" i="2"/>
  <c r="AZ32" i="2"/>
  <c r="AZ33" i="2"/>
  <c r="AZ34" i="2"/>
  <c r="AZ35" i="2"/>
  <c r="AZ36" i="2"/>
  <c r="AZ37" i="2"/>
  <c r="AZ38" i="2"/>
  <c r="AZ39" i="2"/>
  <c r="AZ40" i="2"/>
  <c r="AZ41" i="2"/>
  <c r="AZ42" i="2"/>
  <c r="AZ43" i="2"/>
  <c r="AZ44" i="2"/>
  <c r="AZ45" i="2"/>
  <c r="AZ46" i="2"/>
  <c r="AZ47" i="2"/>
  <c r="AZ48" i="2"/>
  <c r="AZ49" i="2"/>
  <c r="AZ50" i="2"/>
  <c r="AZ51" i="2"/>
  <c r="AZ52" i="2"/>
  <c r="AZ53" i="2"/>
  <c r="AZ54" i="2"/>
  <c r="AZ55" i="2"/>
  <c r="AZ56" i="2"/>
  <c r="AZ57" i="2"/>
  <c r="AZ58" i="2"/>
  <c r="AZ59" i="2"/>
  <c r="AZ60" i="2"/>
  <c r="AZ61" i="2"/>
  <c r="AZ62" i="2"/>
  <c r="AZ63" i="2"/>
  <c r="AZ64" i="2"/>
  <c r="AZ65" i="2"/>
  <c r="AZ66" i="2"/>
  <c r="AZ67" i="2"/>
  <c r="AZ68" i="2"/>
  <c r="AZ69" i="2"/>
  <c r="AZ70" i="2"/>
  <c r="AZ71" i="2"/>
  <c r="AZ72" i="2"/>
  <c r="AZ73" i="2"/>
  <c r="AZ74" i="2"/>
  <c r="AZ75" i="2"/>
  <c r="AZ76" i="2"/>
  <c r="AZ77" i="2"/>
  <c r="AZ78" i="2"/>
  <c r="AZ79" i="2"/>
  <c r="AZ80" i="2"/>
  <c r="AZ81" i="2"/>
  <c r="AZ82" i="2"/>
  <c r="AZ83" i="2"/>
  <c r="AZ84" i="2"/>
  <c r="AZ85" i="2"/>
  <c r="AZ86" i="2"/>
  <c r="AZ87" i="2"/>
  <c r="AZ88" i="2"/>
  <c r="AZ89" i="2"/>
  <c r="AZ90" i="2"/>
  <c r="AZ91" i="2"/>
  <c r="AZ92" i="2"/>
  <c r="AZ93" i="2"/>
  <c r="AZ94" i="2"/>
  <c r="AZ95" i="2"/>
  <c r="AZ96" i="2"/>
  <c r="AZ97" i="2"/>
  <c r="AZ98" i="2"/>
  <c r="AZ99" i="2"/>
  <c r="AZ100" i="2"/>
  <c r="AZ101" i="2"/>
  <c r="AZ102" i="2"/>
  <c r="AZ103" i="2"/>
  <c r="AZ104" i="2"/>
  <c r="AY7" i="2"/>
  <c r="AW7" i="2"/>
  <c r="BD10" i="2"/>
  <c r="BD11" i="2"/>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BD56" i="2"/>
  <c r="BD57" i="2"/>
  <c r="BD58" i="2"/>
  <c r="BD59" i="2"/>
  <c r="BD60" i="2"/>
  <c r="BD61" i="2"/>
  <c r="BD62" i="2"/>
  <c r="BD63" i="2"/>
  <c r="BD64" i="2"/>
  <c r="BD65" i="2"/>
  <c r="BD66" i="2"/>
  <c r="BD67" i="2"/>
  <c r="BD68" i="2"/>
  <c r="BD69" i="2"/>
  <c r="BD70" i="2"/>
  <c r="BD71" i="2"/>
  <c r="BD72" i="2"/>
  <c r="BD73" i="2"/>
  <c r="BD74" i="2"/>
  <c r="BD75" i="2"/>
  <c r="BD76" i="2"/>
  <c r="BD77" i="2"/>
  <c r="BD78" i="2"/>
  <c r="BD79" i="2"/>
  <c r="BD80" i="2"/>
  <c r="BD81" i="2"/>
  <c r="BD82" i="2"/>
  <c r="BD83" i="2"/>
  <c r="BD84" i="2"/>
  <c r="BD85" i="2"/>
  <c r="BD86" i="2"/>
  <c r="BD87" i="2"/>
  <c r="BD88" i="2"/>
  <c r="BD89" i="2"/>
  <c r="BD90" i="2"/>
  <c r="BD91" i="2"/>
  <c r="BD92" i="2"/>
  <c r="BD93" i="2"/>
  <c r="BD94" i="2"/>
  <c r="BD95" i="2"/>
  <c r="BD96" i="2"/>
  <c r="BD97" i="2"/>
  <c r="BD98" i="2"/>
  <c r="BD99" i="2"/>
  <c r="BD100" i="2"/>
  <c r="BD101" i="2"/>
  <c r="BD102" i="2"/>
  <c r="BD103" i="2"/>
  <c r="BD104" i="2"/>
  <c r="BC10" i="2"/>
  <c r="BC11" i="2"/>
  <c r="BC12" i="2"/>
  <c r="BC13" i="2"/>
  <c r="BC14" i="2"/>
  <c r="BC15" i="2"/>
  <c r="BC16" i="2"/>
  <c r="BC17" i="2"/>
  <c r="BC18" i="2"/>
  <c r="BC19" i="2"/>
  <c r="BC20" i="2"/>
  <c r="BC21" i="2"/>
  <c r="BC22" i="2"/>
  <c r="BC23" i="2"/>
  <c r="BC24" i="2"/>
  <c r="BC25" i="2"/>
  <c r="BC26" i="2"/>
  <c r="BC27" i="2"/>
  <c r="BC28" i="2"/>
  <c r="BC29" i="2"/>
  <c r="BC30" i="2"/>
  <c r="BC31" i="2"/>
  <c r="BC32" i="2"/>
  <c r="BC33" i="2"/>
  <c r="BC34" i="2"/>
  <c r="BC35" i="2"/>
  <c r="BC36" i="2"/>
  <c r="BC37" i="2"/>
  <c r="BC38" i="2"/>
  <c r="BC39" i="2"/>
  <c r="BC40" i="2"/>
  <c r="BC41" i="2"/>
  <c r="BC42" i="2"/>
  <c r="BC43" i="2"/>
  <c r="BC44" i="2"/>
  <c r="BC45" i="2"/>
  <c r="BC46" i="2"/>
  <c r="BC47" i="2"/>
  <c r="BC48" i="2"/>
  <c r="BC49" i="2"/>
  <c r="BC50" i="2"/>
  <c r="BC51" i="2"/>
  <c r="BC52" i="2"/>
  <c r="BC53" i="2"/>
  <c r="BC54" i="2"/>
  <c r="BC55" i="2"/>
  <c r="BC56" i="2"/>
  <c r="BC57" i="2"/>
  <c r="BC58" i="2"/>
  <c r="BC59" i="2"/>
  <c r="BC60" i="2"/>
  <c r="BC61" i="2"/>
  <c r="BC62" i="2"/>
  <c r="BC63" i="2"/>
  <c r="BC64" i="2"/>
  <c r="BC65" i="2"/>
  <c r="BC66" i="2"/>
  <c r="BC67" i="2"/>
  <c r="BC68" i="2"/>
  <c r="BC69" i="2"/>
  <c r="BC70" i="2"/>
  <c r="BC71" i="2"/>
  <c r="BC72" i="2"/>
  <c r="BC73" i="2"/>
  <c r="BC74" i="2"/>
  <c r="BC75" i="2"/>
  <c r="BC76" i="2"/>
  <c r="BC77" i="2"/>
  <c r="BC78" i="2"/>
  <c r="BC79" i="2"/>
  <c r="BC80" i="2"/>
  <c r="BC81" i="2"/>
  <c r="BC82" i="2"/>
  <c r="BC83" i="2"/>
  <c r="BC84" i="2"/>
  <c r="BC85" i="2"/>
  <c r="BC86" i="2"/>
  <c r="BC87" i="2"/>
  <c r="BC88" i="2"/>
  <c r="BC89" i="2"/>
  <c r="BC90" i="2"/>
  <c r="BC91" i="2"/>
  <c r="BC92" i="2"/>
  <c r="BC93" i="2"/>
  <c r="BC94" i="2"/>
  <c r="BC95" i="2"/>
  <c r="BC96" i="2"/>
  <c r="BC97" i="2"/>
  <c r="BC98" i="2"/>
  <c r="BC99" i="2"/>
  <c r="BC100" i="2"/>
  <c r="BC101" i="2"/>
  <c r="BC102" i="2"/>
  <c r="BC103" i="2"/>
  <c r="BC104" i="2"/>
  <c r="BB9" i="2"/>
  <c r="BB10" i="2"/>
  <c r="BB11" i="2"/>
  <c r="BB12" i="2"/>
  <c r="BB13" i="2"/>
  <c r="BB14" i="2"/>
  <c r="BB15" i="2"/>
  <c r="BB16" i="2"/>
  <c r="BB17" i="2"/>
  <c r="BB18" i="2"/>
  <c r="BB19" i="2"/>
  <c r="BB20" i="2"/>
  <c r="BB21" i="2"/>
  <c r="BB22" i="2"/>
  <c r="BB23" i="2"/>
  <c r="BB24" i="2"/>
  <c r="BB25" i="2"/>
  <c r="BB26" i="2"/>
  <c r="BB27"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BB76" i="2"/>
  <c r="BB77" i="2"/>
  <c r="BB78" i="2"/>
  <c r="BB79" i="2"/>
  <c r="BB80" i="2"/>
  <c r="BB81" i="2"/>
  <c r="BB82" i="2"/>
  <c r="BB83" i="2"/>
  <c r="BB84" i="2"/>
  <c r="BB85" i="2"/>
  <c r="BB86" i="2"/>
  <c r="BB87" i="2"/>
  <c r="BB88" i="2"/>
  <c r="BB89" i="2"/>
  <c r="BB90" i="2"/>
  <c r="BB91" i="2"/>
  <c r="BB92" i="2"/>
  <c r="BB93" i="2"/>
  <c r="BB94" i="2"/>
  <c r="BB95" i="2"/>
  <c r="BB96" i="2"/>
  <c r="BB97" i="2"/>
  <c r="BB98" i="2"/>
  <c r="BB99" i="2"/>
  <c r="BB100" i="2"/>
  <c r="BB101" i="2"/>
  <c r="BB102" i="2"/>
  <c r="BB103" i="2"/>
  <c r="BB104" i="2"/>
  <c r="BA9" i="2"/>
  <c r="BA10" i="2"/>
  <c r="BA11" i="2"/>
  <c r="BA12" i="2"/>
  <c r="BA13" i="2"/>
  <c r="BA14" i="2"/>
  <c r="BA15" i="2"/>
  <c r="BA16" i="2"/>
  <c r="BA17" i="2"/>
  <c r="BA18" i="2"/>
  <c r="BA19" i="2"/>
  <c r="BA20" i="2"/>
  <c r="BA21" i="2"/>
  <c r="BA22" i="2"/>
  <c r="BA23" i="2"/>
  <c r="BA24" i="2"/>
  <c r="BA25" i="2"/>
  <c r="BA26" i="2"/>
  <c r="BA27" i="2"/>
  <c r="BA28" i="2"/>
  <c r="BA29" i="2"/>
  <c r="BA30" i="2"/>
  <c r="BA31" i="2"/>
  <c r="BA32" i="2"/>
  <c r="BA33" i="2"/>
  <c r="BA34" i="2"/>
  <c r="BA35" i="2"/>
  <c r="BA36" i="2"/>
  <c r="BA37" i="2"/>
  <c r="BA38" i="2"/>
  <c r="BA39" i="2"/>
  <c r="BA40" i="2"/>
  <c r="BA41" i="2"/>
  <c r="BA42" i="2"/>
  <c r="BA43" i="2"/>
  <c r="BA44" i="2"/>
  <c r="BA45" i="2"/>
  <c r="BA46" i="2"/>
  <c r="BA47" i="2"/>
  <c r="BA48" i="2"/>
  <c r="BA49" i="2"/>
  <c r="BA50" i="2"/>
  <c r="BA51" i="2"/>
  <c r="BA52" i="2"/>
  <c r="BA53" i="2"/>
  <c r="BA54" i="2"/>
  <c r="BA55" i="2"/>
  <c r="BA56" i="2"/>
  <c r="BA57" i="2"/>
  <c r="BA58" i="2"/>
  <c r="BA59" i="2"/>
  <c r="BA60" i="2"/>
  <c r="BA61" i="2"/>
  <c r="BA62" i="2"/>
  <c r="BA63" i="2"/>
  <c r="BA64" i="2"/>
  <c r="BA65" i="2"/>
  <c r="BA66" i="2"/>
  <c r="BA67" i="2"/>
  <c r="BA68" i="2"/>
  <c r="BA69" i="2"/>
  <c r="BA70" i="2"/>
  <c r="BA71" i="2"/>
  <c r="BA72" i="2"/>
  <c r="BA73" i="2"/>
  <c r="BA74" i="2"/>
  <c r="BA75" i="2"/>
  <c r="BA76" i="2"/>
  <c r="BA77" i="2"/>
  <c r="BA78" i="2"/>
  <c r="BA79" i="2"/>
  <c r="BA80" i="2"/>
  <c r="BA81" i="2"/>
  <c r="BA82" i="2"/>
  <c r="BA83" i="2"/>
  <c r="BA84" i="2"/>
  <c r="BA85" i="2"/>
  <c r="BA86" i="2"/>
  <c r="BA87" i="2"/>
  <c r="BA88" i="2"/>
  <c r="BA89" i="2"/>
  <c r="BA90" i="2"/>
  <c r="BA91" i="2"/>
  <c r="BA92" i="2"/>
  <c r="BA93" i="2"/>
  <c r="BA94" i="2"/>
  <c r="BA95" i="2"/>
  <c r="BA96" i="2"/>
  <c r="BA97" i="2"/>
  <c r="BA98" i="2"/>
  <c r="BA99" i="2"/>
  <c r="BA100" i="2"/>
  <c r="BA101" i="2"/>
  <c r="BA102" i="2"/>
  <c r="BA103" i="2"/>
  <c r="BA104" i="2"/>
  <c r="G7" i="2"/>
  <c r="H7" i="2"/>
  <c r="I7"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AV7" i="2"/>
  <c r="AX7" i="2"/>
  <c r="F7" i="2"/>
  <c r="B3" i="2"/>
  <c r="BC9" i="2"/>
  <c r="BD9" i="2"/>
  <c r="BD6" i="2" s="1"/>
  <c r="AZ7" i="2" l="1"/>
  <c r="BB7" i="2"/>
  <c r="BE5" i="2"/>
  <c r="BA7" i="2"/>
  <c r="BE6" i="2"/>
  <c r="BD5" i="2"/>
  <c r="BD7" i="2"/>
  <c r="BE4" i="2"/>
  <c r="BE7" i="2"/>
  <c r="BD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Sally Cort</author>
  </authors>
  <commentList>
    <comment ref="A2" authorId="0" shapeId="0" xr:uid="{00000000-0006-0000-0000-000001000000}">
      <text>
        <r>
          <rPr>
            <b/>
            <sz val="9"/>
            <color indexed="81"/>
            <rFont val="Tahoma"/>
            <family val="2"/>
          </rPr>
          <t xml:space="preserve">Nursery Schools: </t>
        </r>
        <r>
          <rPr>
            <sz val="9"/>
            <color indexed="81"/>
            <rFont val="Tahoma"/>
            <family val="2"/>
          </rPr>
          <t xml:space="preserve">Please enter your LA Number
</t>
        </r>
      </text>
    </comment>
    <comment ref="A3" authorId="0" shapeId="0" xr:uid="{00000000-0006-0000-0000-000002000000}">
      <text>
        <r>
          <rPr>
            <b/>
            <sz val="9"/>
            <color indexed="81"/>
            <rFont val="Tahoma"/>
            <family val="2"/>
          </rPr>
          <t>Nursery Schools only:</t>
        </r>
        <r>
          <rPr>
            <sz val="9"/>
            <color indexed="81"/>
            <rFont val="Tahoma"/>
            <family val="2"/>
          </rPr>
          <t xml:space="preserve"> Your school name should appear here after you enter your number
</t>
        </r>
        <r>
          <rPr>
            <b/>
            <sz val="9"/>
            <color indexed="81"/>
            <rFont val="Tahoma"/>
            <family val="2"/>
          </rPr>
          <t xml:space="preserve">Other settings: </t>
        </r>
        <r>
          <rPr>
            <sz val="9"/>
            <color indexed="81"/>
            <rFont val="Tahoma"/>
            <family val="2"/>
          </rPr>
          <t xml:space="preserve">please enter your setting name
</t>
        </r>
      </text>
    </comment>
    <comment ref="B3" authorId="0" shapeId="0" xr:uid="{00000000-0006-0000-0000-000003000000}">
      <text>
        <r>
          <rPr>
            <b/>
            <sz val="9"/>
            <color indexed="81"/>
            <rFont val="Tahoma"/>
            <family val="2"/>
          </rPr>
          <t>Nursery Schools only:</t>
        </r>
        <r>
          <rPr>
            <sz val="9"/>
            <color indexed="81"/>
            <rFont val="Tahoma"/>
            <family val="2"/>
          </rPr>
          <t xml:space="preserve"> Your school name should appear here after you enter your number
</t>
        </r>
        <r>
          <rPr>
            <b/>
            <sz val="9"/>
            <color indexed="81"/>
            <rFont val="Tahoma"/>
            <family val="2"/>
          </rPr>
          <t>Other settings:</t>
        </r>
        <r>
          <rPr>
            <sz val="9"/>
            <color indexed="81"/>
            <rFont val="Tahoma"/>
            <family val="2"/>
          </rPr>
          <t xml:space="preserve"> please enter your setting name
</t>
        </r>
      </text>
    </comment>
    <comment ref="F8" authorId="0" shapeId="0" xr:uid="{00000000-0006-0000-0000-000004000000}">
      <text>
        <r>
          <rPr>
            <sz val="9"/>
            <color indexed="81"/>
            <rFont val="Tahoma"/>
            <family val="2"/>
          </rPr>
          <t>Child who is currently being looked after in foster care or is in the process of being adopted</t>
        </r>
      </text>
    </comment>
    <comment ref="G8" authorId="0" shapeId="0" xr:uid="{00000000-0006-0000-0000-000005000000}">
      <text>
        <r>
          <rPr>
            <sz val="9"/>
            <color indexed="81"/>
            <rFont val="Tahoma"/>
            <family val="2"/>
          </rPr>
          <t>Active child in need/Child protection case</t>
        </r>
      </text>
    </comment>
    <comment ref="H8" authorId="0" shapeId="0" xr:uid="{00000000-0006-0000-0000-000006000000}">
      <text>
        <r>
          <rPr>
            <sz val="9"/>
            <color indexed="81"/>
            <rFont val="Tahoma"/>
            <family val="2"/>
          </rPr>
          <t>Education health care plan (EHCP) is in place or will be by the time the child starts school</t>
        </r>
      </text>
    </comment>
    <comment ref="I8" authorId="0" shapeId="0" xr:uid="{00000000-0006-0000-0000-000007000000}">
      <text>
        <r>
          <rPr>
            <sz val="9"/>
            <color indexed="81"/>
            <rFont val="Tahoma"/>
            <family val="2"/>
          </rPr>
          <t>Child has been identified as needing support with SEMH by displaying extremes of behaviour and is going through the process of gaining an EHCP</t>
        </r>
      </text>
    </comment>
    <comment ref="J8" authorId="0" shapeId="0" xr:uid="{00000000-0006-0000-0000-000008000000}">
      <text>
        <r>
          <rPr>
            <sz val="9"/>
            <color indexed="81"/>
            <rFont val="Tahoma"/>
            <family val="2"/>
          </rPr>
          <t>Child has received or is receiving a specialist level of SALT support</t>
        </r>
      </text>
    </comment>
    <comment ref="K8" authorId="0" shapeId="0" xr:uid="{00000000-0006-0000-0000-000009000000}">
      <text>
        <r>
          <rPr>
            <sz val="9"/>
            <color indexed="81"/>
            <rFont val="Tahoma"/>
            <family val="2"/>
          </rPr>
          <t>Child has a specific medical need or disability that requires a high level of risk assessment with an individual care plan in place and relevant staff training will be required</t>
        </r>
      </text>
    </comment>
    <comment ref="L8" authorId="0" shapeId="0" xr:uid="{00000000-0006-0000-0000-00000A000000}">
      <text>
        <r>
          <rPr>
            <sz val="9"/>
            <color indexed="81"/>
            <rFont val="Tahoma"/>
            <family val="2"/>
          </rPr>
          <t>Child has a sensory and/or physical impairment that requires a level of
support, environment adaptations and
relevant staff training and works with professional agencies</t>
        </r>
      </text>
    </comment>
    <comment ref="M8" authorId="0" shapeId="0" xr:uid="{00000000-0006-0000-0000-00000B000000}">
      <text>
        <r>
          <rPr>
            <sz val="9"/>
            <color indexed="81"/>
            <rFont val="Tahoma"/>
            <family val="2"/>
          </rPr>
          <t>Child has experienced the death, or will do in the near future, of a parent/carer, sibling or a person that is/was caring for them</t>
        </r>
      </text>
    </comment>
    <comment ref="N8" authorId="0" shapeId="0" xr:uid="{00000000-0006-0000-0000-00000C000000}">
      <text>
        <r>
          <rPr>
            <sz val="9"/>
            <color indexed="81"/>
            <rFont val="Tahoma"/>
            <family val="2"/>
          </rPr>
          <t>Parents/carers are  unwilling to communicate the needs for their child or themselves in any way</t>
        </r>
      </text>
    </comment>
    <comment ref="O8" authorId="0" shapeId="0" xr:uid="{00000000-0006-0000-0000-00000D000000}">
      <text>
        <r>
          <rPr>
            <sz val="9"/>
            <color indexed="81"/>
            <rFont val="Tahoma"/>
            <family val="2"/>
          </rPr>
          <t>Split custody arrangements not fully secure and no contact between parents/carers</t>
        </r>
      </text>
    </comment>
    <comment ref="P8" authorId="0" shapeId="0" xr:uid="{00000000-0006-0000-0000-00000E000000}">
      <text>
        <r>
          <rPr>
            <sz val="9"/>
            <color indexed="81"/>
            <rFont val="Tahoma"/>
            <family val="2"/>
          </rPr>
          <t>Child who has no permanent residence has moved frequently</t>
        </r>
      </text>
    </comment>
    <comment ref="Q8" authorId="0" shapeId="0" xr:uid="{00000000-0006-0000-0000-00000F000000}">
      <text>
        <r>
          <rPr>
            <sz val="9"/>
            <color indexed="81"/>
            <rFont val="Tahoma"/>
            <family val="2"/>
          </rPr>
          <t>Attendance is less than 50% of their scheduled time in the setting</t>
        </r>
      </text>
    </comment>
    <comment ref="R8" authorId="0" shapeId="0" xr:uid="{00000000-0006-0000-0000-000010000000}">
      <text>
        <r>
          <rPr>
            <sz val="9"/>
            <color indexed="81"/>
            <rFont val="Tahoma"/>
            <family val="2"/>
          </rPr>
          <t>Child has been excluded from current or previous setting</t>
        </r>
      </text>
    </comment>
    <comment ref="S8" authorId="0" shapeId="0" xr:uid="{00000000-0006-0000-0000-000011000000}">
      <text>
        <r>
          <rPr>
            <sz val="9"/>
            <color indexed="81"/>
            <rFont val="Tahoma"/>
            <family val="2"/>
          </rPr>
          <t>Child has not attended any form of early years provision</t>
        </r>
      </text>
    </comment>
    <comment ref="T8" authorId="0" shapeId="0" xr:uid="{00000000-0006-0000-0000-000012000000}">
      <text>
        <r>
          <rPr>
            <sz val="9"/>
            <color indexed="81"/>
            <rFont val="Tahoma"/>
            <family val="2"/>
          </rPr>
          <t>Child may have been in care previously but adoption has been completed</t>
        </r>
      </text>
    </comment>
    <comment ref="U8" authorId="0" shapeId="0" xr:uid="{00000000-0006-0000-0000-000013000000}">
      <text>
        <r>
          <rPr>
            <sz val="9"/>
            <color indexed="81"/>
            <rFont val="Tahoma"/>
            <family val="2"/>
          </rPr>
          <t>SGO is in place</t>
        </r>
      </text>
    </comment>
    <comment ref="V8" authorId="0" shapeId="0" xr:uid="{00000000-0006-0000-0000-000014000000}">
      <text>
        <r>
          <rPr>
            <sz val="9"/>
            <color indexed="81"/>
            <rFont val="Tahoma"/>
            <family val="2"/>
          </rPr>
          <t>Child has been on a CIN in the past 6 months and has now stepped down to Family First Assessment (FFA); or child on FFA; with regular Team Around the Family (TAF) meetings</t>
        </r>
      </text>
    </comment>
    <comment ref="W8" authorId="0" shapeId="0" xr:uid="{00000000-0006-0000-0000-000015000000}">
      <text>
        <r>
          <rPr>
            <sz val="9"/>
            <color indexed="81"/>
            <rFont val="Tahoma"/>
            <family val="2"/>
          </rPr>
          <t>The child has been identified as having additional needs and is being supported at setting level</t>
        </r>
      </text>
    </comment>
    <comment ref="X8" authorId="0" shapeId="0" xr:uid="{00000000-0006-0000-0000-000016000000}">
      <text>
        <r>
          <rPr>
            <sz val="9"/>
            <color indexed="81"/>
            <rFont val="Tahoma"/>
            <family val="2"/>
          </rPr>
          <t>Child has specific self-regulation needs that require strategies to be put in place or demonstrates anxiety through behaviour</t>
        </r>
      </text>
    </comment>
    <comment ref="Y8" authorId="0" shapeId="0" xr:uid="{00000000-0006-0000-0000-000017000000}">
      <text>
        <r>
          <rPr>
            <sz val="9"/>
            <color indexed="81"/>
            <rFont val="Tahoma"/>
            <family val="2"/>
          </rPr>
          <t>Child has a sensory and/or physical impairment that requires a level of support, environment adaptations and relevant staff training and works with professional agencies</t>
        </r>
      </text>
    </comment>
    <comment ref="Z8" authorId="0" shapeId="0" xr:uid="{00000000-0006-0000-0000-000018000000}">
      <text>
        <r>
          <rPr>
            <sz val="9"/>
            <color indexed="81"/>
            <rFont val="Tahoma"/>
            <family val="2"/>
          </rPr>
          <t>Child is receiving support or is on a waiting list for support from SALT</t>
        </r>
      </text>
    </comment>
    <comment ref="AA8" authorId="0" shapeId="0" xr:uid="{00000000-0006-0000-0000-000019000000}">
      <text>
        <r>
          <rPr>
            <sz val="9"/>
            <color indexed="81"/>
            <rFont val="Tahoma"/>
            <family val="2"/>
          </rPr>
          <t>Child has medical needs that requires regular medication and will need a risk assessment e.g. asthma, allergies or physical developmental needs</t>
        </r>
      </text>
    </comment>
    <comment ref="AB8" authorId="0" shapeId="0" xr:uid="{00000000-0006-0000-0000-00001A000000}">
      <text>
        <r>
          <rPr>
            <sz val="9"/>
            <color indexed="81"/>
            <rFont val="Tahoma"/>
            <family val="2"/>
          </rPr>
          <t>Child has been identified as requiring support to process sensory information through touch, taste, smell, auditory, visual, vestibular and proprioception development strategies</t>
        </r>
      </text>
    </comment>
    <comment ref="AC8" authorId="0" shapeId="0" xr:uid="{00000000-0006-0000-0000-00001B000000}">
      <text>
        <r>
          <rPr>
            <sz val="9"/>
            <color indexed="81"/>
            <rFont val="Tahoma"/>
            <family val="2"/>
          </rPr>
          <t>Child has experienced the death, or will do in the near future, of a relative or friend</t>
        </r>
      </text>
    </comment>
    <comment ref="AD8" authorId="0" shapeId="0" xr:uid="{00000000-0006-0000-0000-00001C000000}">
      <text>
        <r>
          <rPr>
            <sz val="9"/>
            <color indexed="81"/>
            <rFont val="Tahoma"/>
            <family val="2"/>
          </rPr>
          <t>Parents/carers have disclosed, or it has been recognised by setting/professionals, that they require support to engage fully in their child’s learning and development</t>
        </r>
      </text>
    </comment>
    <comment ref="AE8" authorId="0" shapeId="0" xr:uid="{00000000-0006-0000-0000-00001D000000}">
      <text>
        <r>
          <rPr>
            <sz val="9"/>
            <color indexed="81"/>
            <rFont val="Tahoma"/>
            <family val="2"/>
          </rPr>
          <t>Split custody arrangements in place but potential conflict between parents/carers</t>
        </r>
      </text>
    </comment>
    <comment ref="AF8" authorId="0" shapeId="0" xr:uid="{00000000-0006-0000-0000-00001E000000}">
      <text>
        <r>
          <rPr>
            <sz val="9"/>
            <color indexed="81"/>
            <rFont val="Tahoma"/>
            <family val="2"/>
          </rPr>
          <t>Child who is in temporary residence or may need to move at short notice</t>
        </r>
      </text>
    </comment>
    <comment ref="AG8" authorId="0" shapeId="0" xr:uid="{00000000-0006-0000-0000-00001F000000}">
      <text>
        <r>
          <rPr>
            <sz val="9"/>
            <color indexed="81"/>
            <rFont val="Tahoma"/>
            <family val="2"/>
          </rPr>
          <t>Child has experienced more than one recent change or event at home or faces unavoidable daily challenges</t>
        </r>
      </text>
    </comment>
    <comment ref="AH8" authorId="0" shapeId="0" xr:uid="{00000000-0006-0000-0000-000020000000}">
      <text>
        <r>
          <rPr>
            <sz val="9"/>
            <color indexed="81"/>
            <rFont val="Tahoma"/>
            <family val="2"/>
          </rPr>
          <t>Child is new to English</t>
        </r>
      </text>
    </comment>
    <comment ref="AI8" authorId="0" shapeId="0" xr:uid="{00000000-0006-0000-0000-000021000000}">
      <text>
        <r>
          <rPr>
            <sz val="9"/>
            <color indexed="81"/>
            <rFont val="Tahoma"/>
            <family val="2"/>
          </rPr>
          <t>Parents/carers have opted to delay their child’s start date into reception</t>
        </r>
      </text>
    </comment>
    <comment ref="AJ8" authorId="0" shapeId="0" xr:uid="{00000000-0006-0000-0000-000022000000}">
      <text>
        <r>
          <rPr>
            <sz val="9"/>
            <color indexed="81"/>
            <rFont val="Tahoma"/>
            <family val="2"/>
          </rPr>
          <t>Attendance is below 75% of their scheduled time in the setting</t>
        </r>
      </text>
    </comment>
    <comment ref="AK8" authorId="0" shapeId="0" xr:uid="{00000000-0006-0000-0000-000023000000}">
      <text>
        <r>
          <rPr>
            <sz val="9"/>
            <color indexed="81"/>
            <rFont val="Tahoma"/>
            <family val="2"/>
          </rPr>
          <t>Child has previously required support with developing self-regulation or social and emotional needs</t>
        </r>
      </text>
    </comment>
    <comment ref="AL8" authorId="0" shapeId="0" xr:uid="{00000000-0006-0000-0000-000024000000}">
      <text>
        <r>
          <rPr>
            <sz val="9"/>
            <color indexed="81"/>
            <rFont val="Tahoma"/>
            <family val="2"/>
          </rPr>
          <t>Child has been identified as requiring support from SALT but is not yet receiving it</t>
        </r>
      </text>
    </comment>
    <comment ref="AM8" authorId="0" shapeId="0" xr:uid="{00000000-0006-0000-0000-000025000000}">
      <text>
        <r>
          <rPr>
            <sz val="9"/>
            <color indexed="81"/>
            <rFont val="Tahoma"/>
            <family val="2"/>
          </rPr>
          <t>Child requires additional support to fully access the environment due to a sensory impairment</t>
        </r>
      </text>
    </comment>
    <comment ref="AN8" authorId="0" shapeId="0" xr:uid="{00000000-0006-0000-0000-000026000000}">
      <text>
        <r>
          <rPr>
            <sz val="9"/>
            <color indexed="81"/>
            <rFont val="Tahoma"/>
            <family val="2"/>
          </rPr>
          <t xml:space="preserve">Child has experienced minor medical issues in the last 6 months </t>
        </r>
      </text>
    </comment>
    <comment ref="AO8" authorId="0" shapeId="0" xr:uid="{00000000-0006-0000-0000-000027000000}">
      <text>
        <r>
          <rPr>
            <sz val="9"/>
            <color indexed="81"/>
            <rFont val="Tahoma"/>
            <family val="2"/>
          </rPr>
          <t>Child has previously required support to process sensory information through touch, taste, smell, auditory, visual, vestibular and proprioception
development strategies</t>
        </r>
      </text>
    </comment>
    <comment ref="AP8" authorId="0" shapeId="0" xr:uid="{00000000-0006-0000-0000-000028000000}">
      <text>
        <r>
          <rPr>
            <sz val="9"/>
            <color indexed="81"/>
            <rFont val="Tahoma"/>
            <family val="2"/>
          </rPr>
          <t>Parents/carers that contribute to their child’s education but communication is sporadic</t>
        </r>
      </text>
    </comment>
    <comment ref="AQ8" authorId="0" shapeId="0" xr:uid="{00000000-0006-0000-0000-000029000000}">
      <text>
        <r>
          <rPr>
            <sz val="9"/>
            <color indexed="81"/>
            <rFont val="Tahoma"/>
            <family val="2"/>
          </rPr>
          <t>Split custody arrangement in place and working well</t>
        </r>
      </text>
    </comment>
    <comment ref="AR8" authorId="0" shapeId="0" xr:uid="{00000000-0006-0000-0000-00002A000000}">
      <text>
        <r>
          <rPr>
            <sz val="9"/>
            <color indexed="81"/>
            <rFont val="Tahoma"/>
            <family val="2"/>
          </rPr>
          <t>Child has experienced a recent change or event at home</t>
        </r>
      </text>
    </comment>
    <comment ref="AS8" authorId="0" shapeId="0" xr:uid="{00000000-0006-0000-0000-00002B000000}">
      <text>
        <r>
          <rPr>
            <sz val="9"/>
            <color indexed="81"/>
            <rFont val="Tahoma"/>
            <family val="2"/>
          </rPr>
          <t>Child is at the early stage acquisition of English</t>
        </r>
      </text>
    </comment>
    <comment ref="AT8" authorId="0" shapeId="0" xr:uid="{00000000-0006-0000-0000-00002C000000}">
      <text>
        <r>
          <rPr>
            <sz val="9"/>
            <color indexed="81"/>
            <rFont val="Tahoma"/>
            <family val="2"/>
          </rPr>
          <t>Parents/carers have opted to defer their child’s start date into reception</t>
        </r>
      </text>
    </comment>
    <comment ref="AU8" authorId="0" shapeId="0" xr:uid="{00000000-0006-0000-0000-00002D000000}">
      <text>
        <r>
          <rPr>
            <sz val="9"/>
            <color indexed="81"/>
            <rFont val="Tahoma"/>
            <family val="2"/>
          </rPr>
          <t>Child is receiving EYPP/G funding</t>
        </r>
      </text>
    </comment>
    <comment ref="AV8" authorId="0" shapeId="0" xr:uid="{00000000-0006-0000-0000-00002E000000}">
      <text>
        <r>
          <rPr>
            <sz val="9"/>
            <color indexed="81"/>
            <rFont val="Tahoma"/>
            <family val="2"/>
          </rPr>
          <t>Child is in receipt or has received funding to attend a pre-school setting</t>
        </r>
      </text>
    </comment>
    <comment ref="AW8" authorId="0" shapeId="0" xr:uid="{00000000-0006-0000-0000-00002F000000}">
      <text>
        <r>
          <rPr>
            <sz val="9"/>
            <color indexed="81"/>
            <rFont val="Tahoma"/>
            <family val="2"/>
          </rPr>
          <t xml:space="preserve">Child was born at 36 weeks or earlier
</t>
        </r>
      </text>
    </comment>
    <comment ref="AX8" authorId="0" shapeId="0" xr:uid="{00000000-0006-0000-0000-000030000000}">
      <text>
        <r>
          <rPr>
            <sz val="9"/>
            <color indexed="81"/>
            <rFont val="Tahoma"/>
            <family val="2"/>
          </rPr>
          <t>Attendance is between 85%-75% of their scheduled time in the setting</t>
        </r>
      </text>
    </comment>
    <comment ref="AY8" authorId="0" shapeId="0" xr:uid="{371FF5F2-47C0-409A-88F3-FC3C11F1B2DD}">
      <text>
        <r>
          <rPr>
            <sz val="9"/>
            <color indexed="81"/>
            <rFont val="Tahoma"/>
            <family val="2"/>
          </rPr>
          <t xml:space="preserve">Children who have accessed EYFS provision outside of Hertfordshire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Sally Cort</author>
  </authors>
  <commentList>
    <comment ref="B31" authorId="0" shapeId="0" xr:uid="{00000000-0006-0000-0100-000001000000}">
      <text>
        <r>
          <rPr>
            <sz val="9"/>
            <color indexed="81"/>
            <rFont val="Tahoma"/>
            <family val="2"/>
          </rPr>
          <t xml:space="preserve">The Diocese of Westminster Academy Trust : 45 Our Lady Catholic Primary School
</t>
        </r>
      </text>
    </comment>
    <comment ref="A57" authorId="0" shapeId="0" xr:uid="{00000000-0006-0000-0100-000002000000}">
      <text>
        <r>
          <rPr>
            <b/>
            <sz val="9"/>
            <color indexed="81"/>
            <rFont val="Tahoma"/>
            <family val="2"/>
          </rPr>
          <t>was 77 Roysia</t>
        </r>
        <r>
          <rPr>
            <sz val="9"/>
            <color indexed="81"/>
            <rFont val="Tahoma"/>
            <family val="2"/>
          </rPr>
          <t xml:space="preserve">
</t>
        </r>
      </text>
    </comment>
    <comment ref="A262" authorId="0" shapeId="0" xr:uid="{00000000-0006-0000-0100-000003000000}">
      <text>
        <r>
          <rPr>
            <b/>
            <sz val="9"/>
            <color indexed="81"/>
            <rFont val="Tahoma"/>
            <family val="2"/>
          </rPr>
          <t>Sally Cort:</t>
        </r>
        <r>
          <rPr>
            <sz val="9"/>
            <color indexed="81"/>
            <rFont val="Tahoma"/>
            <family val="2"/>
          </rPr>
          <t xml:space="preserve">
Obsolete</t>
        </r>
      </text>
    </comment>
    <comment ref="A396" authorId="0" shapeId="0" xr:uid="{00000000-0006-0000-0100-000004000000}">
      <text>
        <r>
          <rPr>
            <b/>
            <sz val="9"/>
            <color indexed="81"/>
            <rFont val="Tahoma"/>
            <family val="2"/>
          </rPr>
          <t xml:space="preserve">Was 688
</t>
        </r>
        <r>
          <rPr>
            <sz val="9"/>
            <color indexed="81"/>
            <rFont val="Tahoma"/>
            <family val="2"/>
          </rPr>
          <t xml:space="preserve">
</t>
        </r>
      </text>
    </comment>
    <comment ref="A451" authorId="0" shapeId="0" xr:uid="{00000000-0006-0000-0100-000005000000}">
      <text>
        <r>
          <rPr>
            <b/>
            <sz val="9"/>
            <color indexed="81"/>
            <rFont val="Tahoma"/>
            <family val="2"/>
          </rPr>
          <t>Sally Cort:</t>
        </r>
        <r>
          <rPr>
            <sz val="9"/>
            <color indexed="81"/>
            <rFont val="Tahoma"/>
            <family val="2"/>
          </rPr>
          <t xml:space="preserve">
Was 777</t>
        </r>
      </text>
    </comment>
  </commentList>
</comments>
</file>

<file path=xl/sharedStrings.xml><?xml version="1.0" encoding="utf-8"?>
<sst xmlns="http://schemas.openxmlformats.org/spreadsheetml/2006/main" count="639" uniqueCount="623">
  <si>
    <r>
      <rPr>
        <b/>
        <i/>
        <sz val="8"/>
        <color theme="0"/>
        <rFont val="Arial"/>
        <family val="2"/>
      </rPr>
      <t xml:space="preserve"> (Nursery Schools only) </t>
    </r>
    <r>
      <rPr>
        <b/>
        <sz val="11"/>
        <color theme="0"/>
        <rFont val="Arial"/>
        <family val="2"/>
      </rPr>
      <t>School No:</t>
    </r>
  </si>
  <si>
    <t>School/Setting Name:</t>
  </si>
  <si>
    <t>Totals:</t>
  </si>
  <si>
    <t>Intensive</t>
  </si>
  <si>
    <t>Year cohort are entering:</t>
  </si>
  <si>
    <t>Personalised</t>
  </si>
  <si>
    <t>Targeted</t>
  </si>
  <si>
    <t>Universal</t>
  </si>
  <si>
    <t>Destination School</t>
  </si>
  <si>
    <t>Child First Name</t>
  </si>
  <si>
    <t>Child Surname</t>
  </si>
  <si>
    <t>Gender</t>
  </si>
  <si>
    <t>Term of Birth</t>
  </si>
  <si>
    <t>I1) Child Looked After (CLA) in progress</t>
  </si>
  <si>
    <t>I2) Child in Need (CiN) / Child Protection Plan (CPP)</t>
  </si>
  <si>
    <t>I3) Special Educational Needs and Disability (SEND)</t>
  </si>
  <si>
    <t>I8) Close Bereavement</t>
  </si>
  <si>
    <t>I9) Parental Advocacy</t>
  </si>
  <si>
    <t>I11) Transient Families</t>
  </si>
  <si>
    <t>I12) Attendance</t>
  </si>
  <si>
    <t>I13) Exclusions</t>
  </si>
  <si>
    <t>I14) Child has been cared for at home</t>
  </si>
  <si>
    <t>P1) Previously looked after child (PLA)</t>
  </si>
  <si>
    <t>P2) Special  Guardianship Order (SGO)</t>
  </si>
  <si>
    <t>P5) Social, emotional and mental health needs (SEMH)</t>
  </si>
  <si>
    <t>P8) Medical Needs</t>
  </si>
  <si>
    <t>P10) Bereavement</t>
  </si>
  <si>
    <t>P11) Parental Vulnerability</t>
  </si>
  <si>
    <t>P12) Shared Parental Responsibility</t>
  </si>
  <si>
    <t>P13) Transient Families</t>
  </si>
  <si>
    <t>P16) Delayed entry</t>
  </si>
  <si>
    <t>P17) Attendance</t>
  </si>
  <si>
    <t>T1) Social, emotional and mental health needs (SEMH)</t>
  </si>
  <si>
    <t>T6) Parental engagement</t>
  </si>
  <si>
    <t xml:space="preserve">T10) Deferred entry </t>
  </si>
  <si>
    <t>T12) Funded 2 year old</t>
  </si>
  <si>
    <t>T13) Child born prematurely</t>
  </si>
  <si>
    <t>T14) Attendance</t>
  </si>
  <si>
    <t xml:space="preserve">T15) Out of County </t>
  </si>
  <si>
    <t>Total Red</t>
  </si>
  <si>
    <t>Total Amber</t>
  </si>
  <si>
    <t>Total Yellow</t>
  </si>
  <si>
    <t>Score</t>
  </si>
  <si>
    <t>Overall rating</t>
  </si>
  <si>
    <t>School No</t>
  </si>
  <si>
    <t>School Name</t>
  </si>
  <si>
    <t>Knights Templar School</t>
  </si>
  <si>
    <t>St Mary's CE (VC) Junior</t>
  </si>
  <si>
    <t>St Mary's Infants' School</t>
  </si>
  <si>
    <t>St John Catholic Primary School</t>
  </si>
  <si>
    <t>Hartsfield JMI School</t>
  </si>
  <si>
    <t>Garden City Academy</t>
  </si>
  <si>
    <t>Stonehill School</t>
  </si>
  <si>
    <t>Weston Way Nursery School</t>
  </si>
  <si>
    <t>Fearnhill School</t>
  </si>
  <si>
    <t>The Highfield School</t>
  </si>
  <si>
    <t>Lordship Farm Primary School</t>
  </si>
  <si>
    <t>Pixmore Junior School</t>
  </si>
  <si>
    <t>Hillshott Infant School &amp; Nursery School</t>
  </si>
  <si>
    <t>Wilbury Junior School</t>
  </si>
  <si>
    <t>Icknield Infant &amp; Nursery School</t>
  </si>
  <si>
    <t>The Grange Academy</t>
  </si>
  <si>
    <t>Northfields Infants &amp; Nursery School</t>
  </si>
  <si>
    <t>Norton St Nicholas CE (VA) Primary School</t>
  </si>
  <si>
    <t>St Thomas More Catholic Primary School</t>
  </si>
  <si>
    <t>Hitchin Boys' School</t>
  </si>
  <si>
    <t>Hitchin Girls' School</t>
  </si>
  <si>
    <t>The Priory School</t>
  </si>
  <si>
    <t>Samuel Lucas JMI School</t>
  </si>
  <si>
    <t>Highbury Infants' School &amp; Nursery</t>
  </si>
  <si>
    <t>Highover JMI School</t>
  </si>
  <si>
    <t>Strathmore Infant &amp; Nursery School</t>
  </si>
  <si>
    <t>St Andrew's CE VA Primary School</t>
  </si>
  <si>
    <t>Purwell Primary School</t>
  </si>
  <si>
    <t>Oughton Primary &amp; Nursery School</t>
  </si>
  <si>
    <t>Our Lady Catholic Primary School</t>
  </si>
  <si>
    <t>Whitehill Junior School</t>
  </si>
  <si>
    <t>The William Ransom Primary School</t>
  </si>
  <si>
    <t>Mary Exton JMI School</t>
  </si>
  <si>
    <t>York Road Nursery School</t>
  </si>
  <si>
    <t>Ashwell Primary School</t>
  </si>
  <si>
    <t>Barkway VA CE First School</t>
  </si>
  <si>
    <t>Barley CE VC First School</t>
  </si>
  <si>
    <t>Codicote CE Primary School</t>
  </si>
  <si>
    <t>Wilshere-Dacre Junior Academy</t>
  </si>
  <si>
    <t>Hexton  JMI School</t>
  </si>
  <si>
    <t>Ickleford Primary School</t>
  </si>
  <si>
    <t>St Ippolyts CE (Aided) Primary School</t>
  </si>
  <si>
    <t>Kimpton Primary School</t>
  </si>
  <si>
    <t>Breachwood Green JMI School</t>
  </si>
  <si>
    <t>Offley Endowed JMI School</t>
  </si>
  <si>
    <t>Cockernhoe Endowed CE Primary School</t>
  </si>
  <si>
    <t>Pirton School</t>
  </si>
  <si>
    <t>Preston Primary (VC) School</t>
  </si>
  <si>
    <t>Reed First School</t>
  </si>
  <si>
    <t>St Paul's Walden Primary School</t>
  </si>
  <si>
    <t>Sandon JMI School</t>
  </si>
  <si>
    <t>Therfield First School</t>
  </si>
  <si>
    <t>Weston Primary School</t>
  </si>
  <si>
    <t>Wymondley JMI School</t>
  </si>
  <si>
    <t>Greneway (The) Royston Schools Academy Trust, (RSAT)</t>
  </si>
  <si>
    <t>King James Academy</t>
  </si>
  <si>
    <t>Icknield Walk First School</t>
  </si>
  <si>
    <t>Tannery Drift First School</t>
  </si>
  <si>
    <t>St Mary's Catholic Primary School</t>
  </si>
  <si>
    <t>Studlands Rise First School</t>
  </si>
  <si>
    <t>Roman Way First School</t>
  </si>
  <si>
    <t>The Barclay Academy</t>
  </si>
  <si>
    <t>Nobel School</t>
  </si>
  <si>
    <t>John Henry Newman RC School</t>
  </si>
  <si>
    <t>Barnwell Business and Enterprise School</t>
  </si>
  <si>
    <t>Marriotts School</t>
  </si>
  <si>
    <t>The Thomas Alleyne Academy</t>
  </si>
  <si>
    <t>Stevenage St Nicholas CE Primary School &amp; Nursery</t>
  </si>
  <si>
    <t>Almond Hill Junior School</t>
  </si>
  <si>
    <t>Letchmore Infants' School</t>
  </si>
  <si>
    <t>Fairlands Primary School</t>
  </si>
  <si>
    <t>Broom Barns Primary School</t>
  </si>
  <si>
    <t>Bedwell Primary School</t>
  </si>
  <si>
    <t>Roebuck Primary School and Nursery</t>
  </si>
  <si>
    <t xml:space="preserve">Peartree Spring Primary School </t>
  </si>
  <si>
    <t>Featherstone Wood Primary School</t>
  </si>
  <si>
    <t>Longmeadow Primary</t>
  </si>
  <si>
    <t>Camps Hill Primary School</t>
  </si>
  <si>
    <t>St Vincent De Paul RC Primary School</t>
  </si>
  <si>
    <t>Lodge Farm Primary School</t>
  </si>
  <si>
    <t>Ashtree Primary School &amp; Nursery</t>
  </si>
  <si>
    <t>Shephalbury Park Primary</t>
  </si>
  <si>
    <t>St Margaret Clitherow RC Primary School</t>
  </si>
  <si>
    <t>Moss Bury Primary School &amp; Nursery</t>
  </si>
  <si>
    <t>Trotts Hill Primary School &amp; Nursery</t>
  </si>
  <si>
    <t>Martins Wood Primary School</t>
  </si>
  <si>
    <t>Round Diamond Primary School</t>
  </si>
  <si>
    <t>Giles Junior School</t>
  </si>
  <si>
    <t>Giles Nursery &amp; Infants School</t>
  </si>
  <si>
    <t>Woolenwick Junior School</t>
  </si>
  <si>
    <t>The Leys Primary &amp; Nursery School</t>
  </si>
  <si>
    <t>Woolenwick Infants' School</t>
  </si>
  <si>
    <t>Stevenage Education Support Centre</t>
  </si>
  <si>
    <t>Peartree Way Nursery School</t>
  </si>
  <si>
    <t>Ardeley St Lawrence CE VA Primary School</t>
  </si>
  <si>
    <t>Aston St Mary's CE Primary School</t>
  </si>
  <si>
    <t>Benington CE Primary School</t>
  </si>
  <si>
    <t>All Saints CE (VA) Primary School Datchworth</t>
  </si>
  <si>
    <t>Graveley JMI School</t>
  </si>
  <si>
    <t>Knebworth Primary and Nursery School</t>
  </si>
  <si>
    <t>Walkern Primary School</t>
  </si>
  <si>
    <t>Manor Fields Primary School</t>
  </si>
  <si>
    <t>Herts and Essex High School</t>
  </si>
  <si>
    <t>Hockerill Anglo-European College</t>
  </si>
  <si>
    <t>Bishop's Stortford High School</t>
  </si>
  <si>
    <t>Birchwood High School</t>
  </si>
  <si>
    <t>St Marys Catholic School, Bishop's Stortford</t>
  </si>
  <si>
    <t>Northgate Primary School</t>
  </si>
  <si>
    <t>St Joseph Catholic Primary School</t>
  </si>
  <si>
    <t>St Michael's CE VA Primary School</t>
  </si>
  <si>
    <t>Windhill21</t>
  </si>
  <si>
    <t>Thorley Hill Primary School</t>
  </si>
  <si>
    <t>All Saints CE Primary School &amp; Nursery</t>
  </si>
  <si>
    <t>Thorn Grove Primary School</t>
  </si>
  <si>
    <t>Hillmead Primary School</t>
  </si>
  <si>
    <t>Richard Whittington JMI School</t>
  </si>
  <si>
    <t>Leventhorpe School</t>
  </si>
  <si>
    <t>Mandeville Primary School</t>
  </si>
  <si>
    <t>Fawbert &amp; Barnard Infants' School</t>
  </si>
  <si>
    <t>Spellbrook CofE Primary School</t>
  </si>
  <si>
    <t>Reedings Junior School</t>
  </si>
  <si>
    <t>Edwinstree Middle School</t>
  </si>
  <si>
    <t>Summercroft Primary School</t>
  </si>
  <si>
    <t>Freman College</t>
  </si>
  <si>
    <t>Albury CE VA Primary School</t>
  </si>
  <si>
    <t>Millfield First &amp; Nursery School</t>
  </si>
  <si>
    <t>Jenyns First School and Nursery</t>
  </si>
  <si>
    <t>Layston CE First School</t>
  </si>
  <si>
    <t>High Wych CE Primary School</t>
  </si>
  <si>
    <t>Hormead CE First &amp; Nursery School</t>
  </si>
  <si>
    <t>St Andrews CE Primary School &amp; Nursery</t>
  </si>
  <si>
    <t>Furneux Pelham CE School</t>
  </si>
  <si>
    <t>Little Hadham Primary School</t>
  </si>
  <si>
    <t>Anstey First School</t>
  </si>
  <si>
    <t>Richard Hale School</t>
  </si>
  <si>
    <t xml:space="preserve">Simon Balle All-through School </t>
  </si>
  <si>
    <t>Simon Balle All-through School</t>
  </si>
  <si>
    <t>Sele School</t>
  </si>
  <si>
    <t>Abel Smith School</t>
  </si>
  <si>
    <t>Bengeo Primary School</t>
  </si>
  <si>
    <t>Hertford St Andrew CE Primary School</t>
  </si>
  <si>
    <t>St Joseph's Catholic Primary School</t>
  </si>
  <si>
    <t>Morgans JMI School</t>
  </si>
  <si>
    <t>Hollybush Primary School</t>
  </si>
  <si>
    <t>Mill Mead School</t>
  </si>
  <si>
    <t>Wheatcroft Primary School</t>
  </si>
  <si>
    <t>Bayford CE VC Primary School</t>
  </si>
  <si>
    <t>Tonwell St Mary's CE Primary School</t>
  </si>
  <si>
    <t>Hertingfordbury Cowper CE VA Primary School</t>
  </si>
  <si>
    <t>Hertford Heath Primary School</t>
  </si>
  <si>
    <t>Stapleford Primary School</t>
  </si>
  <si>
    <t>Watton at Stone Primary &amp; Nursery School</t>
  </si>
  <si>
    <t>Tewin Cowper CE VA Primary School</t>
  </si>
  <si>
    <t>Broxbourne Secondary School</t>
  </si>
  <si>
    <t>Robert Barclay Academy</t>
  </si>
  <si>
    <t>John Warner School</t>
  </si>
  <si>
    <t>Wormley CofE Primary School (VC)</t>
  </si>
  <si>
    <t>Broxbourne CE Primary School</t>
  </si>
  <si>
    <t>St Catherine's Hoddesdon C of E Primary School</t>
  </si>
  <si>
    <t>St Augustine's Catholic Primary School</t>
  </si>
  <si>
    <t>Westfield Community Primary School</t>
  </si>
  <si>
    <t>St Cross Catholic Primary School</t>
  </si>
  <si>
    <t>Sheredes Primary School</t>
  </si>
  <si>
    <t>Forres Primary School</t>
  </si>
  <si>
    <t>The Cranbourne Primary School</t>
  </si>
  <si>
    <t>Roselands Primary School</t>
  </si>
  <si>
    <t>Rye Park Nursery School</t>
  </si>
  <si>
    <t>Presdales School</t>
  </si>
  <si>
    <t>Chauncy School</t>
  </si>
  <si>
    <t>Christ Church CE VA Primary &amp; Nursery School</t>
  </si>
  <si>
    <t>St Mary's (VC) C of E Junior School</t>
  </si>
  <si>
    <t>St Catherine's (Ware) CE Primary School</t>
  </si>
  <si>
    <t>Priors Wood Primary School</t>
  </si>
  <si>
    <t>Kingshill Infant School</t>
  </si>
  <si>
    <t>Sacred Heart Catholic Primary School</t>
  </si>
  <si>
    <t>Larkspur Academy (Form Tower Primary School)</t>
  </si>
  <si>
    <t>St John The Baptist VA CE Primary School</t>
  </si>
  <si>
    <t>Hunsdon JMI School</t>
  </si>
  <si>
    <t>Little Munden CE VC Primary School</t>
  </si>
  <si>
    <t>Puller Memorial CE VA Primary School</t>
  </si>
  <si>
    <t>St Thomas of Canterbury Catholic Primary School</t>
  </si>
  <si>
    <t>Roger De Clare CE (VC) First School</t>
  </si>
  <si>
    <t>St Andrew's CE VC Primary School</t>
  </si>
  <si>
    <t>Thundridge CE Primary School</t>
  </si>
  <si>
    <t>Wareside CE Primary School</t>
  </si>
  <si>
    <t>Widford School</t>
  </si>
  <si>
    <t>Ralph Sadleir School</t>
  </si>
  <si>
    <t>Goffs-Churchgate</t>
  </si>
  <si>
    <t>Goffs School</t>
  </si>
  <si>
    <t>St Mary's High School</t>
  </si>
  <si>
    <t>Haileybury Turnford Academy</t>
  </si>
  <si>
    <t>Churchfield CE Academy</t>
  </si>
  <si>
    <t>Four Swannes Primary School</t>
  </si>
  <si>
    <t>Holy Trinity CE Primary School</t>
  </si>
  <si>
    <t>Hurst Drive Primary School</t>
  </si>
  <si>
    <t>Millbrook Primary School</t>
  </si>
  <si>
    <t>Goffs Oak Primary School</t>
  </si>
  <si>
    <t>Holdbrook Primary and Nursery School</t>
  </si>
  <si>
    <t>Dewhurst St Mary CE Primary School</t>
  </si>
  <si>
    <t>Burleigh Primary School</t>
  </si>
  <si>
    <t>Flamstead End School</t>
  </si>
  <si>
    <t>Bonneygrove Primary School</t>
  </si>
  <si>
    <t>Brookland Junior School</t>
  </si>
  <si>
    <t>Brookland Infant &amp; Nursery School</t>
  </si>
  <si>
    <t>Downfield Primary School</t>
  </si>
  <si>
    <t>Andrews Lane Primary School</t>
  </si>
  <si>
    <t>St Paul's Catholic Primary School</t>
  </si>
  <si>
    <t>Woodside Primary School</t>
  </si>
  <si>
    <t>Longlands Primary School &amp; Nursery</t>
  </si>
  <si>
    <t>Fairfields Primary School</t>
  </si>
  <si>
    <t>Arlesdene Nursery School &amp; Pre-school</t>
  </si>
  <si>
    <t>Greenfield Nursery School</t>
  </si>
  <si>
    <t>Verulam School</t>
  </si>
  <si>
    <t>St Albans Girls' School</t>
  </si>
  <si>
    <t>Loreto College</t>
  </si>
  <si>
    <t>Beaumont School</t>
  </si>
  <si>
    <t xml:space="preserve">Townsend CE VA Secondary School </t>
  </si>
  <si>
    <t>Marlborough Science Academy</t>
  </si>
  <si>
    <t>Alban City School</t>
  </si>
  <si>
    <t>Samuel Ryder Academy</t>
  </si>
  <si>
    <t>St Alban &amp; St Stephen Catholic Junior School</t>
  </si>
  <si>
    <t>Bernards Heath Junior School</t>
  </si>
  <si>
    <t>Bernards Heath Infants' School</t>
  </si>
  <si>
    <t>Camp Primary &amp; Nursery School</t>
  </si>
  <si>
    <t>Fleetville Junior School</t>
  </si>
  <si>
    <t>Fleetville Infant &amp; Nursery School</t>
  </si>
  <si>
    <t>Garden Fields JMI School</t>
  </si>
  <si>
    <t>Aboyne Lodge School</t>
  </si>
  <si>
    <t>Park Street CE VA Primary School</t>
  </si>
  <si>
    <t>St Peter's School</t>
  </si>
  <si>
    <t xml:space="preserve">Abbey CE VA Primary School  </t>
  </si>
  <si>
    <t>St Alban &amp; St Stephen Catholic Infant School</t>
  </si>
  <si>
    <t>Margaret Wix Primary School</t>
  </si>
  <si>
    <t>St Adrian RC Primary School</t>
  </si>
  <si>
    <t>Oakwood Primary School</t>
  </si>
  <si>
    <t>Windermere Primary School</t>
  </si>
  <si>
    <t>Cunningham Hill Junior Mixed School</t>
  </si>
  <si>
    <t>Cunningham Hill Infants' School</t>
  </si>
  <si>
    <t>Maple School</t>
  </si>
  <si>
    <t>Muriel Green Nursery School</t>
  </si>
  <si>
    <t>Prae Wood Primary School</t>
  </si>
  <si>
    <t>Sandringham School</t>
  </si>
  <si>
    <t>Nicholas Breakspear RC School</t>
  </si>
  <si>
    <t>Redbourn Primary School</t>
  </si>
  <si>
    <t>London Colney Primary and Nursery School</t>
  </si>
  <si>
    <t>Bowmansgreen Primary School</t>
  </si>
  <si>
    <t>Colney Heath JMI School</t>
  </si>
  <si>
    <t xml:space="preserve">Killigrew Primary School and Nursery </t>
  </si>
  <si>
    <t>Mount Pleasant Lane JMI and Nursery School</t>
  </si>
  <si>
    <t>Sandridge School</t>
  </si>
  <si>
    <t>St Helen's CE Primary School</t>
  </si>
  <si>
    <t>Skyswood Primary &amp; Nursery School</t>
  </si>
  <si>
    <t>Wheatfields Junior School</t>
  </si>
  <si>
    <t>Wheatfields Infants' and Nursery School</t>
  </si>
  <si>
    <t>St John Fisher Catholic Primary School</t>
  </si>
  <si>
    <t>How Wood Primary School</t>
  </si>
  <si>
    <t>St Bernadettes RC Primary School</t>
  </si>
  <si>
    <t>Beech Hyde Primary School &amp; Nursery</t>
  </si>
  <si>
    <t>Links Academy</t>
  </si>
  <si>
    <t>St George's School</t>
  </si>
  <si>
    <t>Sir John Lawes School</t>
  </si>
  <si>
    <t>Roundwood Park School</t>
  </si>
  <si>
    <t>The Lea Primary School and Nursery</t>
  </si>
  <si>
    <t>Manland Primary School</t>
  </si>
  <si>
    <t>St Nicholas CE VA Primary School</t>
  </si>
  <si>
    <t>High Beeches Primary School</t>
  </si>
  <si>
    <t>Sauncey Wood Primary School</t>
  </si>
  <si>
    <t>Roundwood Primary School</t>
  </si>
  <si>
    <t>The Grove Junior School</t>
  </si>
  <si>
    <t>The Grove Infant &amp; Nursery School</t>
  </si>
  <si>
    <t>Wood End School</t>
  </si>
  <si>
    <t>St Dominic's Catholic Primary School</t>
  </si>
  <si>
    <t>Crabtree Junior School</t>
  </si>
  <si>
    <t>Crabtree Infants' School</t>
  </si>
  <si>
    <t>Batford Nursery School</t>
  </si>
  <si>
    <t>Harpenden Academy</t>
  </si>
  <si>
    <t>Welwyn St. Mary's CE VA Primary School</t>
  </si>
  <si>
    <t>St John's CE VA Primary School</t>
  </si>
  <si>
    <t>St Michael's Woolmer Green VA CE Primary School</t>
  </si>
  <si>
    <t>Oaklands Primary School</t>
  </si>
  <si>
    <t>Tenterfield Nursery School</t>
  </si>
  <si>
    <t>Stanborough School</t>
  </si>
  <si>
    <t>Ridgeway Academy</t>
  </si>
  <si>
    <t>Monks Walk School</t>
  </si>
  <si>
    <t>Holwell JMI School</t>
  </si>
  <si>
    <t>Applecroft School</t>
  </si>
  <si>
    <t>Peartree Primary School</t>
  </si>
  <si>
    <t>Templewood Primary School</t>
  </si>
  <si>
    <t>Swallow Dell Primary and Nursery School</t>
  </si>
  <si>
    <t>Commonswood School</t>
  </si>
  <si>
    <t>Creswick Primary and Nursery School</t>
  </si>
  <si>
    <t>Harwood Hill JMI &amp; Nursery School</t>
  </si>
  <si>
    <t>Homerswood Primary School</t>
  </si>
  <si>
    <t>Waterside Academy</t>
  </si>
  <si>
    <t>Holy Family Catholic Pirmary School</t>
  </si>
  <si>
    <t>Panshanger Primary School</t>
  </si>
  <si>
    <t>Springmead Primary School</t>
  </si>
  <si>
    <t>Watchlytes School</t>
  </si>
  <si>
    <t>Ludwick Nursery School</t>
  </si>
  <si>
    <t>Bishop's Hatfield Girls School</t>
  </si>
  <si>
    <t>Chancellors School</t>
  </si>
  <si>
    <t>Onslow St Audrey's School</t>
  </si>
  <si>
    <t>Essendon CE Primary School</t>
  </si>
  <si>
    <t>St John's JMI School Lemsford</t>
  </si>
  <si>
    <t>Ponsbourne St Mary's CofE Primary School</t>
  </si>
  <si>
    <t>Northaw CE Primary School</t>
  </si>
  <si>
    <t>North Mymms St Mary's CE VA Primary School</t>
  </si>
  <si>
    <t>Little Heath Primary School</t>
  </si>
  <si>
    <t>Cuffley School</t>
  </si>
  <si>
    <t>Countess Anne VA CE Primary School</t>
  </si>
  <si>
    <t>Green Lanes Primary School</t>
  </si>
  <si>
    <t>Brookmans Park School</t>
  </si>
  <si>
    <t>Birchwood Avenue Primary School</t>
  </si>
  <si>
    <t>The Ryde School</t>
  </si>
  <si>
    <t>Howe Dell Primary School</t>
  </si>
  <si>
    <t>St Philip Howard Catholic Primary School</t>
  </si>
  <si>
    <t>Oak View Primary and Nursery School</t>
  </si>
  <si>
    <t>Hatfield Community Free School</t>
  </si>
  <si>
    <t>De Havilland Primary School</t>
  </si>
  <si>
    <t>Birchwood Children's Centre and Nursery</t>
  </si>
  <si>
    <t>Yavneh Primary</t>
  </si>
  <si>
    <t>Yavneh College</t>
  </si>
  <si>
    <t>Clore Shalom School</t>
  </si>
  <si>
    <t>Hertswood Academy</t>
  </si>
  <si>
    <t>Haywood Grove School</t>
  </si>
  <si>
    <t>Larwood School</t>
  </si>
  <si>
    <t>St Nicholas Elstree CE VA Primary School</t>
  </si>
  <si>
    <t>Shenley Primary School</t>
  </si>
  <si>
    <t>Summerswood School</t>
  </si>
  <si>
    <t>Monksmead School</t>
  </si>
  <si>
    <t>Cowley Hill School</t>
  </si>
  <si>
    <t>Woodlands Primary School</t>
  </si>
  <si>
    <t>Kenilworth Primary School</t>
  </si>
  <si>
    <t>Meryfield Community Primary School</t>
  </si>
  <si>
    <t>The Valley School</t>
  </si>
  <si>
    <t>Saffron Green School</t>
  </si>
  <si>
    <t>Parkside Community Primary School</t>
  </si>
  <si>
    <t>St Teresa Catholic Primary School</t>
  </si>
  <si>
    <t xml:space="preserve">The Elstree UTC </t>
  </si>
  <si>
    <t>Heathlands School</t>
  </si>
  <si>
    <t>Falconer School</t>
  </si>
  <si>
    <t>Woolgrove School</t>
  </si>
  <si>
    <t>The Collett School</t>
  </si>
  <si>
    <t>Colnbrook School</t>
  </si>
  <si>
    <t>Garston Manor School</t>
  </si>
  <si>
    <t>Pinewood School</t>
  </si>
  <si>
    <t>St Luke's School</t>
  </si>
  <si>
    <t>Middleton School</t>
  </si>
  <si>
    <t>Hailey Hall School</t>
  </si>
  <si>
    <t>Batchwood School</t>
  </si>
  <si>
    <t>Knightsfield School</t>
  </si>
  <si>
    <t>Meadow Wood School</t>
  </si>
  <si>
    <t>Lonsdale School</t>
  </si>
  <si>
    <t>Roman Fields</t>
  </si>
  <si>
    <t>Mount Grace School</t>
  </si>
  <si>
    <t>Dame Alice Owen's School</t>
  </si>
  <si>
    <t>St Giles CE Primary School</t>
  </si>
  <si>
    <t>Cranborne Primary School</t>
  </si>
  <si>
    <t>Oakmere Primary School</t>
  </si>
  <si>
    <t>Ladbrooke JMI School</t>
  </si>
  <si>
    <t>Pope Paul Catholic Primary School</t>
  </si>
  <si>
    <t>The Wroxham School</t>
  </si>
  <si>
    <t>Southfield School</t>
  </si>
  <si>
    <t>North Herts Education Support Centre</t>
  </si>
  <si>
    <t>Rivers Education Support Centre</t>
  </si>
  <si>
    <t>Chessbrook Education Support Centre</t>
  </si>
  <si>
    <t>Queens' School</t>
  </si>
  <si>
    <t>Bushey Meads School</t>
  </si>
  <si>
    <t>Ashfield Junior School</t>
  </si>
  <si>
    <t>Merry Hill Infant School &amp; Nursery</t>
  </si>
  <si>
    <t>Bushey Manor Junior School</t>
  </si>
  <si>
    <t>Bushey Heath Primary School</t>
  </si>
  <si>
    <t>Highwood Primary School</t>
  </si>
  <si>
    <t>Little Reddings Primary School</t>
  </si>
  <si>
    <t>Bournehall Primary School</t>
  </si>
  <si>
    <t>Hartsbourne Primary School</t>
  </si>
  <si>
    <t>St Clement Danes School</t>
  </si>
  <si>
    <t>Chorleywood Primary School</t>
  </si>
  <si>
    <t>Christ Church Chorleywood C of E School</t>
  </si>
  <si>
    <t>The Russell School</t>
  </si>
  <si>
    <t>Rickmansworth School</t>
  </si>
  <si>
    <t>Croxley Danes School</t>
  </si>
  <si>
    <t>Harvey Road Primary School</t>
  </si>
  <si>
    <t>Yorke Mead Primary School</t>
  </si>
  <si>
    <t>Little Green Junior School</t>
  </si>
  <si>
    <t>Malvern Way Infant &amp; Nursery School</t>
  </si>
  <si>
    <t>St Mary's CE Primary School</t>
  </si>
  <si>
    <t>Shepherd Primary</t>
  </si>
  <si>
    <t>St Peter's CE VA Primary School</t>
  </si>
  <si>
    <t>Eastbury Farm Primary School</t>
  </si>
  <si>
    <t>St Joan of Arc School</t>
  </si>
  <si>
    <t>St John's Catholic Primary School</t>
  </si>
  <si>
    <t>Maple Cross JMI School</t>
  </si>
  <si>
    <t>Arnett Hills JMI School</t>
  </si>
  <si>
    <t>Rickmansworth Park JMI School</t>
  </si>
  <si>
    <t>The Reach Free School</t>
  </si>
  <si>
    <t>Watford Grammar School for Boys</t>
  </si>
  <si>
    <t>Watford Grammar School for Girls</t>
  </si>
  <si>
    <t>Francis Combe Academy</t>
  </si>
  <si>
    <t>Coates Way JMI &amp; Nursery School</t>
  </si>
  <si>
    <t>Lanchester Community Free School</t>
  </si>
  <si>
    <t xml:space="preserve">Ascot Road Community Free School </t>
  </si>
  <si>
    <t>Westfield Academy</t>
  </si>
  <si>
    <t>St Michael Catholic High School</t>
  </si>
  <si>
    <t>Cherry Tree Primary School</t>
  </si>
  <si>
    <t>Bromet Primary School</t>
  </si>
  <si>
    <t>Laurance Haines School</t>
  </si>
  <si>
    <t>Watford UTC</t>
  </si>
  <si>
    <t>St Anthony's Catholic Primary School</t>
  </si>
  <si>
    <t>Central Primary School</t>
  </si>
  <si>
    <t>Chater Junior School</t>
  </si>
  <si>
    <t>Chater Infants' School</t>
  </si>
  <si>
    <t>Field Junior School</t>
  </si>
  <si>
    <t>Watford Field (Infant &amp; Nursery) School</t>
  </si>
  <si>
    <t>Kingsway Junior School</t>
  </si>
  <si>
    <t>Knutsford Primary Academy</t>
  </si>
  <si>
    <t>Bushey and Oxhey Infant School</t>
  </si>
  <si>
    <t>Parkgate Junior School</t>
  </si>
  <si>
    <t>Parkgate Infant &amp; Nursery School</t>
  </si>
  <si>
    <t>Leavesden Green JMI School</t>
  </si>
  <si>
    <t>Cassiobury Junior School</t>
  </si>
  <si>
    <t>Cassiobury Infants' School</t>
  </si>
  <si>
    <t>Orchard Primary School</t>
  </si>
  <si>
    <t>Holy Rood Catholic Primary School</t>
  </si>
  <si>
    <t>St Catherine Of Siena RC Primary School</t>
  </si>
  <si>
    <t>Holywell Primary School</t>
  </si>
  <si>
    <t>Alban Wood Primary &amp; Nursery School</t>
  </si>
  <si>
    <t>Beechfield School</t>
  </si>
  <si>
    <t>Watford St John's C of E Primary School</t>
  </si>
  <si>
    <t>Kingsway Infants' School</t>
  </si>
  <si>
    <t>Nascot Wood Junior School</t>
  </si>
  <si>
    <t>The Grove Academy *</t>
  </si>
  <si>
    <t>Kingswood Nursery School</t>
  </si>
  <si>
    <t>Parmiter's School</t>
  </si>
  <si>
    <t>Nascot Wood Infant &amp; Nursery School</t>
  </si>
  <si>
    <t>Woodhall Primary School</t>
  </si>
  <si>
    <t>Oxhey Wood Primary School</t>
  </si>
  <si>
    <t>Warren Dell Primary School</t>
  </si>
  <si>
    <t>Greenfields Primary School</t>
  </si>
  <si>
    <t>St Meryl  School</t>
  </si>
  <si>
    <t xml:space="preserve">Abbots Langley School  </t>
  </si>
  <si>
    <t>Bedmond Village Primary &amp; Nursery School</t>
  </si>
  <si>
    <t>St Paul's CE VA Primary &amp; Nursery School (Hunton Bridge)</t>
  </si>
  <si>
    <t>Tanners Wood JMI School</t>
  </si>
  <si>
    <t>Fair Field Junior School</t>
  </si>
  <si>
    <t>St John's CE Infant &amp; Nursery School</t>
  </si>
  <si>
    <t>Sarratt Church of England Primary School</t>
  </si>
  <si>
    <t>Divine Saviour Catholic Primary School</t>
  </si>
  <si>
    <t>Newberries Primary School</t>
  </si>
  <si>
    <t>Hertsmere Jewish Primary School</t>
  </si>
  <si>
    <t>Oxhey Early Years Centre</t>
  </si>
  <si>
    <t>Hemel Hempstead School</t>
  </si>
  <si>
    <t>Longdean School</t>
  </si>
  <si>
    <t>Astley Cooper School</t>
  </si>
  <si>
    <t xml:space="preserve">Jupiter Community Free School </t>
  </si>
  <si>
    <t>Laureate Academy</t>
  </si>
  <si>
    <t>Adeyfield School</t>
  </si>
  <si>
    <t>John F Kennedy RC School</t>
  </si>
  <si>
    <t>Nash Mills CE Primary School</t>
  </si>
  <si>
    <t>George Street Primary School</t>
  </si>
  <si>
    <t>Boxmoor Primary School</t>
  </si>
  <si>
    <t>Chaulden Junior School</t>
  </si>
  <si>
    <t>Two Waters Primary School</t>
  </si>
  <si>
    <t>Tudor Primary School</t>
  </si>
  <si>
    <t>Broadfield Academy</t>
  </si>
  <si>
    <t>Belswains Primary School</t>
  </si>
  <si>
    <t>South Hill Primary School</t>
  </si>
  <si>
    <t>Hobletts Manor Junior School</t>
  </si>
  <si>
    <t>Hobletts Manor Infant &amp; Nursery School</t>
  </si>
  <si>
    <t>Hobbs Hill Wood Primary School</t>
  </si>
  <si>
    <t>Chambersbury Primary School</t>
  </si>
  <si>
    <t>Chaulden Infant &amp; Nursery School</t>
  </si>
  <si>
    <t>St Cuthbert Mayne Catholic Junior School</t>
  </si>
  <si>
    <t>Micklem Primary School</t>
  </si>
  <si>
    <t>Reddings Primary School</t>
  </si>
  <si>
    <t>Leverstock Green CE Primary School</t>
  </si>
  <si>
    <t>St Albert The Great RC Primary School</t>
  </si>
  <si>
    <t>Gade Valley Primary School</t>
  </si>
  <si>
    <t>Pixies Hill Primary School</t>
  </si>
  <si>
    <t>Galley Hill Primary School and Nursery</t>
  </si>
  <si>
    <t>St Rose's Catholic Infant School</t>
  </si>
  <si>
    <t>Lime Walk Primary School</t>
  </si>
  <si>
    <t>Hammond Academy*</t>
  </si>
  <si>
    <t>Yewtree Primary School</t>
  </si>
  <si>
    <t>Maple Grove Primary School</t>
  </si>
  <si>
    <t>Aycliffe Drive Primary School</t>
  </si>
  <si>
    <t>Holtsmere End Junior School</t>
  </si>
  <si>
    <t>Holtsmere End Infants and Nursery School</t>
  </si>
  <si>
    <t>Brockswood Primary &amp; Nursery School</t>
  </si>
  <si>
    <t>Greenside School</t>
  </si>
  <si>
    <t>Amwell View School &amp; Specialist Sports College</t>
  </si>
  <si>
    <t>Watling View School</t>
  </si>
  <si>
    <t>Lakeside School</t>
  </si>
  <si>
    <t>Breakspeare School</t>
  </si>
  <si>
    <t>Woodfield School</t>
  </si>
  <si>
    <t>Heath Lane Nursery School</t>
  </si>
  <si>
    <t>Kings Langley School</t>
  </si>
  <si>
    <t>Bovingdon Primary Academy *</t>
  </si>
  <si>
    <t>Great Gaddesden C of E (VA) Primary School</t>
  </si>
  <si>
    <t>Gaddesden Row JMI School</t>
  </si>
  <si>
    <t>Markyate Village School &amp; Nursery</t>
  </si>
  <si>
    <t>Flamstead Village School</t>
  </si>
  <si>
    <t>Chipperfield, St Pauls CE VA Primary School</t>
  </si>
  <si>
    <t>Kings Langley Primary School</t>
  </si>
  <si>
    <t>Ashlyns School</t>
  </si>
  <si>
    <t>St Mary's Cof E Primary School (Northchurch)</t>
  </si>
  <si>
    <t>Victoria Church of England Infant &amp; Nursery School</t>
  </si>
  <si>
    <t>Westfield Primary School and Nursery</t>
  </si>
  <si>
    <t>Swing Gate Infant School &amp; Nursery</t>
  </si>
  <si>
    <t>Greenway Primary &amp; Nursery School</t>
  </si>
  <si>
    <t>The Thomas Coram Church of England School</t>
  </si>
  <si>
    <t>Bridgewater Primary School</t>
  </si>
  <si>
    <t>Aldbury CE Primary School</t>
  </si>
  <si>
    <t xml:space="preserve">Potten End CofE Primary School </t>
  </si>
  <si>
    <t>Long Marston VA JMI School</t>
  </si>
  <si>
    <t>St Bartholomew's CE VA Primary School</t>
  </si>
  <si>
    <t>Little Gaddesden CE VA Primary School</t>
  </si>
  <si>
    <t>Dacorum Education Support Centre</t>
  </si>
  <si>
    <t>Tring School</t>
  </si>
  <si>
    <t>Bishop Wood CE Junior School</t>
  </si>
  <si>
    <t>Grove Road Primary School</t>
  </si>
  <si>
    <t>Goldfield Infants' &amp; Nursery School</t>
  </si>
  <si>
    <t>Dundale Primary &amp; Nursery School</t>
  </si>
  <si>
    <t xml:space="preserve">Children may meet the criteria in different parts of the TLNT rating. </t>
  </si>
  <si>
    <t>HOW TO USE THIS TOOL</t>
  </si>
  <si>
    <t xml:space="preserve"> </t>
  </si>
  <si>
    <t>Add the names of all the children moving to that school nursery or reception class.</t>
  </si>
  <si>
    <t>Totals will appear above the column headings for each area of need, plus scores and ratings for each individual child will appear at the end of each row.</t>
  </si>
  <si>
    <r>
      <t xml:space="preserve">If a child has a combined score of 12+ this indicates an </t>
    </r>
    <r>
      <rPr>
        <b/>
        <sz val="12"/>
        <color rgb="FFFF0000"/>
        <rFont val="Arial"/>
        <family val="2"/>
      </rPr>
      <t>intensive level of need</t>
    </r>
  </si>
  <si>
    <t>-</t>
  </si>
  <si>
    <r>
      <t xml:space="preserve">If a child has combined score 1-3 this indicates a </t>
    </r>
    <r>
      <rPr>
        <b/>
        <sz val="12"/>
        <color rgb="FFFFC000"/>
        <rFont val="Arial"/>
        <family val="2"/>
      </rPr>
      <t>targeted level of need</t>
    </r>
  </si>
  <si>
    <r>
      <t xml:space="preserve">If a child has a combined score of 4-11 this indicates a </t>
    </r>
    <r>
      <rPr>
        <b/>
        <sz val="12"/>
        <color rgb="FFED7D31"/>
        <rFont val="Arial"/>
        <family val="2"/>
      </rPr>
      <t>personalised level of need</t>
    </r>
  </si>
  <si>
    <r>
      <t xml:space="preserve">If a child has a score of 0 this indicates a </t>
    </r>
    <r>
      <rPr>
        <b/>
        <sz val="12"/>
        <color rgb="FF92D050"/>
        <rFont val="Arial"/>
        <family val="2"/>
      </rPr>
      <t>universal level of need</t>
    </r>
  </si>
  <si>
    <t>Each statement has been allocated a number of points, corresponding to the potential barrier to learning:</t>
  </si>
  <si>
    <t>Practitioners identify which provision the child is moving on to.</t>
  </si>
  <si>
    <r>
      <t xml:space="preserve">Create a separate TLNT spreadsheet for each individual setting/school – </t>
    </r>
    <r>
      <rPr>
        <b/>
        <sz val="12"/>
        <color theme="1"/>
        <rFont val="Arial"/>
        <family val="2"/>
      </rPr>
      <t>not individual children</t>
    </r>
    <r>
      <rPr>
        <sz val="12"/>
        <color theme="1"/>
        <rFont val="Arial"/>
        <family val="2"/>
      </rPr>
      <t>.</t>
    </r>
  </si>
  <si>
    <t>Identify any potential barriers to learning by completing the (TLNT) spreadsheet.</t>
  </si>
  <si>
    <r>
      <t>Enter ‘</t>
    </r>
    <r>
      <rPr>
        <b/>
        <sz val="12"/>
        <color theme="1"/>
        <rFont val="Arial"/>
        <family val="2"/>
      </rPr>
      <t>Y</t>
    </r>
    <r>
      <rPr>
        <sz val="12"/>
        <color theme="1"/>
        <rFont val="Arial"/>
        <family val="2"/>
      </rPr>
      <t xml:space="preserve">’ for any statement that applies to the child and leave blank any statement that does not apply to the child.  </t>
    </r>
    <r>
      <rPr>
        <b/>
        <i/>
        <sz val="12"/>
        <color theme="1"/>
        <rFont val="Arial"/>
        <family val="2"/>
      </rPr>
      <t>This should be completed by the end of April</t>
    </r>
    <r>
      <rPr>
        <i/>
        <sz val="12"/>
        <color theme="1"/>
        <rFont val="Arial"/>
        <family val="2"/>
      </rPr>
      <t>.</t>
    </r>
  </si>
  <si>
    <t>Send the spreadsheet securely to the nursery/reception provision by end of April:</t>
  </si>
  <si>
    <t>password protecting the file</t>
  </si>
  <si>
    <t>establishing a named email address to send to at the receiving school</t>
  </si>
  <si>
    <t>communicating the password to the school by a separate method (different email message, by phone etc)</t>
  </si>
  <si>
    <t>You will be prompted to enter a password – IMPORTANT, if you forget the password, you will NOT be able to open the file again.</t>
  </si>
  <si>
    <t>If the school or parent/carer advises you that the children will no longer be going to that school, then you will need to send their details to the new school and also inform the previously named school.</t>
  </si>
  <si>
    <r>
      <t xml:space="preserve">Click </t>
    </r>
    <r>
      <rPr>
        <b/>
        <sz val="12"/>
        <color theme="1"/>
        <rFont val="Arial"/>
        <family val="2"/>
      </rPr>
      <t>OK</t>
    </r>
    <r>
      <rPr>
        <sz val="12"/>
        <color theme="1"/>
        <rFont val="Arial"/>
        <family val="2"/>
      </rPr>
      <t xml:space="preserve">, and you will be prompted to enter the password again.  The </t>
    </r>
    <r>
      <rPr>
        <b/>
        <sz val="12"/>
        <color theme="1"/>
        <rFont val="Arial"/>
        <family val="2"/>
      </rPr>
      <t>Protect Workbook</t>
    </r>
    <r>
      <rPr>
        <sz val="12"/>
        <color theme="1"/>
        <rFont val="Arial"/>
        <family val="2"/>
      </rPr>
      <t xml:space="preserve"> button will now appear with a message confirming that a password is needed to open the file.</t>
    </r>
  </si>
  <si>
    <r>
      <t xml:space="preserve">Click </t>
    </r>
    <r>
      <rPr>
        <b/>
        <sz val="12"/>
        <color theme="1"/>
        <rFont val="Arial"/>
        <family val="2"/>
      </rPr>
      <t>Save</t>
    </r>
    <r>
      <rPr>
        <sz val="12"/>
        <color theme="1"/>
        <rFont val="Arial"/>
        <family val="2"/>
      </rPr>
      <t>.  If you wish, you can test the password, by closing the file then opening it again.</t>
    </r>
  </si>
  <si>
    <t>I’ve put all my children into one spreadsheet, how can I split them into separate files for each destination school?</t>
  </si>
  <si>
    <t>Please check the answers to these frequently asked questions before contacting us for support</t>
  </si>
  <si>
    <t>I am using a Chromebook /a Macbook / Google Docs, can I still use the spreadsheet tool?</t>
  </si>
  <si>
    <r>
      <t xml:space="preserve">The easiest way to do this is to sort the spreadsheet by the first column.  Click on the drop-down arrow on the heading for </t>
    </r>
    <r>
      <rPr>
        <b/>
        <sz val="12"/>
        <color theme="1"/>
        <rFont val="Arial"/>
        <family val="2"/>
      </rPr>
      <t>Destination School</t>
    </r>
    <r>
      <rPr>
        <sz val="12"/>
        <color theme="1"/>
        <rFont val="Arial"/>
        <family val="2"/>
      </rPr>
      <t xml:space="preserve"> and choose </t>
    </r>
    <r>
      <rPr>
        <b/>
        <sz val="12"/>
        <color theme="1"/>
        <rFont val="Arial"/>
        <family val="2"/>
      </rPr>
      <t>Sort A to Z</t>
    </r>
    <r>
      <rPr>
        <sz val="12"/>
        <color theme="1"/>
        <rFont val="Arial"/>
        <family val="2"/>
      </rPr>
      <t xml:space="preserve">. </t>
    </r>
  </si>
  <si>
    <r>
      <t xml:space="preserve">Save the spreadsheet then press </t>
    </r>
    <r>
      <rPr>
        <b/>
        <sz val="12"/>
        <color theme="1"/>
        <rFont val="Arial"/>
        <family val="2"/>
      </rPr>
      <t>F12</t>
    </r>
    <r>
      <rPr>
        <sz val="12"/>
        <color theme="1"/>
        <rFont val="Arial"/>
        <family val="2"/>
      </rPr>
      <t xml:space="preserve"> or go to </t>
    </r>
    <r>
      <rPr>
        <b/>
        <sz val="12"/>
        <color theme="1"/>
        <rFont val="Arial"/>
        <family val="2"/>
      </rPr>
      <t>File &gt; Save as</t>
    </r>
    <r>
      <rPr>
        <sz val="12"/>
        <color theme="1"/>
        <rFont val="Arial"/>
        <family val="2"/>
      </rPr>
      <t xml:space="preserve"> and save a copy (perhaps include the destination school in the name).</t>
    </r>
  </si>
  <si>
    <t>Delete all the rows apart from those for the required school then save and close.  Reopen the master and repeat the steps again for each school in turn.</t>
  </si>
  <si>
    <t>Please note that these instructions relate only to Excel 365 for Windows.  If you are using other software then the menu options or buttons may be different.</t>
  </si>
  <si>
    <t>To protect the spreadsheet, ensure that you have saved it with a suitable name, e.g. your setting name plus the cohort year (nursery or reception) and the date.</t>
  </si>
  <si>
    <r>
      <t xml:space="preserve">Click on the </t>
    </r>
    <r>
      <rPr>
        <b/>
        <sz val="12"/>
        <color theme="1"/>
        <rFont val="Arial"/>
        <family val="2"/>
      </rPr>
      <t>File</t>
    </r>
    <r>
      <rPr>
        <sz val="12"/>
        <color theme="1"/>
        <rFont val="Arial"/>
        <family val="2"/>
      </rPr>
      <t xml:space="preserve"> tab in Excel.  Under </t>
    </r>
    <r>
      <rPr>
        <b/>
        <sz val="12"/>
        <color theme="1"/>
        <rFont val="Arial"/>
        <family val="2"/>
      </rPr>
      <t>Info</t>
    </r>
    <r>
      <rPr>
        <sz val="12"/>
        <color theme="1"/>
        <rFont val="Arial"/>
        <family val="2"/>
      </rPr>
      <t xml:space="preserve">, click on the drop-down arrow for </t>
    </r>
    <r>
      <rPr>
        <b/>
        <sz val="12"/>
        <color theme="1"/>
        <rFont val="Arial"/>
        <family val="2"/>
      </rPr>
      <t>Protect Workbook</t>
    </r>
    <r>
      <rPr>
        <sz val="12"/>
        <color theme="1"/>
        <rFont val="Arial"/>
        <family val="2"/>
      </rPr>
      <t xml:space="preserve"> and choose </t>
    </r>
    <r>
      <rPr>
        <b/>
        <sz val="12"/>
        <color theme="1"/>
        <rFont val="Arial"/>
        <family val="2"/>
      </rPr>
      <t>Encrypt with Password</t>
    </r>
    <r>
      <rPr>
        <sz val="12"/>
        <color theme="1"/>
        <rFont val="Arial"/>
        <family val="2"/>
      </rPr>
      <t>.</t>
    </r>
  </si>
  <si>
    <t>I6) Significant Medical Needs</t>
  </si>
  <si>
    <t>P6) Sensory Need</t>
  </si>
  <si>
    <t>P9) Sensory and/or physical
development</t>
  </si>
  <si>
    <t>P14) More than one change in home circumstances or unavoidable daily challenges</t>
  </si>
  <si>
    <t>T3) Sensory need</t>
  </si>
  <si>
    <t>T4) Minor medical needs</t>
  </si>
  <si>
    <t>T5) Sensory and/or physical development</t>
  </si>
  <si>
    <t>T11) Early Years Pupil Premium (EYPP)</t>
  </si>
  <si>
    <t>I4) Social, emotional and mental health needs (SEMH) (No EHCP in place)</t>
  </si>
  <si>
    <t>I5) Speech and language therapist (SALT) support (no EHCP in place)</t>
  </si>
  <si>
    <t>I7) Sensory Need</t>
  </si>
  <si>
    <t>I10) Shared Parental Responsibility</t>
  </si>
  <si>
    <t>P3) Targeted Interventions in place</t>
  </si>
  <si>
    <t>P4) Emerging Special Educational Needs and Disability (SEND)</t>
  </si>
  <si>
    <t>P7) Speech and Language Therapist (SALT) support</t>
  </si>
  <si>
    <t>P15) English as an additional language (EAL) – no English spoken within the family</t>
  </si>
  <si>
    <t>T2) Speech and Language Therapist (SALT) support</t>
  </si>
  <si>
    <t xml:space="preserve">T8) A change in home circumstance </t>
  </si>
  <si>
    <t>T9) English as an Additional Language (EAL)</t>
  </si>
  <si>
    <t>T7) Shared Parental Responsibility</t>
  </si>
  <si>
    <t>2024 Version</t>
  </si>
  <si>
    <t>You should still be able to enter data into the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</si>
</sst>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Arial"/>
      <family val="2"/>
    </font>
    <font>
      <b/>
      <sz val="11"/>
      <color theme="1"/>
      <name val="Arial"/>
      <family val="2"/>
    </font>
    <font>
      <sz val="11"/>
      <name val="Arial"/>
      <family val="2"/>
    </font>
    <font>
      <b/>
      <sz val="11"/>
      <name val="Arial"/>
      <family val="2"/>
    </font>
    <font>
      <sz val="9"/>
      <color indexed="81"/>
      <name val="Tahoma"/>
      <family val="2"/>
    </font>
    <font>
      <b/>
      <sz val="11"/>
      <color theme="0"/>
      <name val="Arial"/>
      <family val="2"/>
    </font>
    <font>
      <sz val="10"/>
      <name val="Arial"/>
      <family val="2"/>
    </font>
    <font>
      <b/>
      <sz val="9"/>
      <color indexed="81"/>
      <name val="Tahoma"/>
      <family val="2"/>
    </font>
    <font>
      <b/>
      <i/>
      <sz val="11"/>
      <color theme="1"/>
      <name val="Arial"/>
      <family val="2"/>
    </font>
    <font>
      <b/>
      <i/>
      <sz val="8"/>
      <color theme="0"/>
      <name val="Arial"/>
      <family val="2"/>
    </font>
    <font>
      <b/>
      <sz val="24"/>
      <color theme="1"/>
      <name val="Arial"/>
      <family val="2"/>
    </font>
    <font>
      <sz val="12"/>
      <color theme="1"/>
      <name val="Arial"/>
      <family val="2"/>
    </font>
    <font>
      <b/>
      <sz val="12"/>
      <color theme="1"/>
      <name val="Arial"/>
      <family val="2"/>
    </font>
    <font>
      <b/>
      <i/>
      <sz val="12"/>
      <color theme="1"/>
      <name val="Arial"/>
      <family val="2"/>
    </font>
    <font>
      <i/>
      <sz val="12"/>
      <color theme="1"/>
      <name val="Arial"/>
      <family val="2"/>
    </font>
    <font>
      <b/>
      <sz val="12"/>
      <color rgb="FFFF0000"/>
      <name val="Arial"/>
      <family val="2"/>
    </font>
    <font>
      <b/>
      <sz val="12"/>
      <color rgb="FFED7D31"/>
      <name val="Arial"/>
      <family val="2"/>
    </font>
    <font>
      <b/>
      <sz val="12"/>
      <color rgb="FFFFC000"/>
      <name val="Arial"/>
      <family val="2"/>
    </font>
    <font>
      <b/>
      <sz val="12"/>
      <color rgb="FF92D050"/>
      <name val="Arial"/>
      <family val="2"/>
    </font>
    <font>
      <b/>
      <sz val="14"/>
      <color theme="1"/>
      <name val="Arial"/>
      <family val="2"/>
    </font>
    <font>
      <sz val="10.5"/>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C0C0C0"/>
        <bgColor indexed="64"/>
      </patternFill>
    </fill>
    <fill>
      <patternFill patternType="solid">
        <fgColor theme="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s>
  <cellStyleXfs count="1">
    <xf numFmtId="0" fontId="0" fillId="0" borderId="0"/>
  </cellStyleXfs>
  <cellXfs count="56">
    <xf numFmtId="0" fontId="0" fillId="0" borderId="0" xfId="0"/>
    <xf numFmtId="0" fontId="1" fillId="0" borderId="0" xfId="0" applyFont="1"/>
    <xf numFmtId="0" fontId="2" fillId="0" borderId="0" xfId="0" applyFont="1"/>
    <xf numFmtId="0" fontId="3" fillId="5"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0" borderId="1" xfId="0" applyFont="1" applyBorder="1" applyAlignment="1">
      <alignment horizontal="left" vertical="center" indent="2"/>
    </xf>
    <xf numFmtId="0" fontId="3" fillId="0" borderId="1" xfId="0" applyFont="1" applyBorder="1" applyAlignment="1">
      <alignment horizontal="center" vertical="center"/>
    </xf>
    <xf numFmtId="0" fontId="1" fillId="0" borderId="0" xfId="0" applyFont="1" applyAlignment="1">
      <alignment vertical="center" wrapText="1"/>
    </xf>
    <xf numFmtId="0" fontId="0" fillId="0" borderId="0" xfId="0" applyAlignment="1">
      <alignment wrapText="1"/>
    </xf>
    <xf numFmtId="0" fontId="1" fillId="0" borderId="0" xfId="0" applyFont="1" applyAlignment="1">
      <alignment horizontal="right" vertical="center"/>
    </xf>
    <xf numFmtId="1" fontId="1" fillId="0" borderId="0" xfId="0" applyNumberFormat="1" applyFont="1" applyAlignment="1">
      <alignment vertical="center" wrapText="1"/>
    </xf>
    <xf numFmtId="1" fontId="0" fillId="0" borderId="0" xfId="0" applyNumberFormat="1"/>
    <xf numFmtId="0" fontId="0" fillId="2" borderId="3" xfId="0" applyFill="1" applyBorder="1" applyAlignment="1">
      <alignment vertical="center"/>
    </xf>
    <xf numFmtId="0" fontId="3" fillId="6" borderId="2" xfId="0" applyFont="1" applyFill="1" applyBorder="1" applyAlignment="1">
      <alignment horizontal="left" vertical="center" wrapText="1" indent="1"/>
    </xf>
    <xf numFmtId="0" fontId="3" fillId="0" borderId="2" xfId="0" applyFont="1" applyBorder="1" applyAlignment="1">
      <alignment horizontal="left" vertical="center" indent="2"/>
    </xf>
    <xf numFmtId="0" fontId="2" fillId="3" borderId="1" xfId="0" applyFont="1" applyFill="1" applyBorder="1" applyAlignment="1">
      <alignment vertical="center" wrapText="1"/>
    </xf>
    <xf numFmtId="0" fontId="2" fillId="5" borderId="1" xfId="0" applyFont="1" applyFill="1" applyBorder="1" applyAlignment="1">
      <alignment vertical="center" wrapText="1"/>
    </xf>
    <xf numFmtId="0" fontId="6" fillId="5" borderId="1" xfId="0" applyFont="1" applyFill="1" applyBorder="1" applyAlignment="1">
      <alignmen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1" fontId="0" fillId="0" borderId="7" xfId="0" applyNumberFormat="1" applyBorder="1" applyAlignment="1">
      <alignment horizontal="left" vertical="center"/>
    </xf>
    <xf numFmtId="0" fontId="2" fillId="0" borderId="6" xfId="0" applyFont="1" applyBorder="1" applyAlignment="1">
      <alignment vertical="center"/>
    </xf>
    <xf numFmtId="0" fontId="8" fillId="0" borderId="0" xfId="0" applyFont="1"/>
    <xf numFmtId="0" fontId="0" fillId="0" borderId="5"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1" fillId="0" borderId="4"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5" fillId="8" borderId="1" xfId="0" applyFont="1" applyFill="1" applyBorder="1" applyAlignment="1">
      <alignment horizontal="right" vertical="center"/>
    </xf>
    <xf numFmtId="0" fontId="5" fillId="8" borderId="2" xfId="0" applyFont="1" applyFill="1" applyBorder="1" applyAlignment="1">
      <alignment horizontal="center" vertical="center"/>
    </xf>
    <xf numFmtId="0" fontId="11" fillId="0" borderId="0" xfId="0" applyFont="1"/>
    <xf numFmtId="0" fontId="11" fillId="0" borderId="0" xfId="0" applyFont="1" applyAlignment="1">
      <alignment horizontal="left" vertical="center" indent="1"/>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indent="1"/>
    </xf>
    <xf numFmtId="0" fontId="0" fillId="0" borderId="0" xfId="0" applyAlignment="1">
      <alignment vertical="center"/>
    </xf>
    <xf numFmtId="0" fontId="19"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0" fontId="13" fillId="0" borderId="0" xfId="0" applyFont="1"/>
    <xf numFmtId="0" fontId="20" fillId="3" borderId="1" xfId="0" applyFont="1" applyFill="1" applyBorder="1" applyAlignment="1">
      <alignment vertical="center" wrapText="1"/>
    </xf>
    <xf numFmtId="0" fontId="20" fillId="5" borderId="1" xfId="0" applyFont="1" applyFill="1" applyBorder="1" applyAlignment="1">
      <alignment vertical="center" wrapText="1"/>
    </xf>
    <xf numFmtId="0" fontId="0" fillId="0" borderId="9" xfId="0" applyBorder="1" applyAlignment="1">
      <alignment horizontal="left" vertical="center"/>
    </xf>
    <xf numFmtId="0" fontId="0" fillId="0" borderId="8" xfId="0" applyBorder="1" applyAlignment="1">
      <alignment horizontal="lef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 fillId="0" borderId="0" xfId="0" applyFont="1" applyAlignment="1">
      <alignment horizontal="left"/>
    </xf>
    <xf numFmtId="0" fontId="11" fillId="0" borderId="0" xfId="0" applyFont="1" applyAlignment="1">
      <alignment horizontal="left" vertical="center" wrapText="1"/>
    </xf>
  </cellXfs>
  <cellStyles count="1">
    <cellStyle name="Normal" xfId="0" builtinId="0"/>
  </cellStyles>
  <dxfs count="86">
    <dxf>
      <font>
        <b/>
        <i val="0"/>
      </font>
      <fill>
        <patternFill>
          <bgColor rgb="FFFFFF00"/>
        </patternFill>
      </fill>
    </dxf>
    <dxf>
      <font>
        <b/>
        <i val="0"/>
      </font>
      <fill>
        <patternFill>
          <bgColor rgb="FF92D050"/>
        </patternFill>
      </fill>
    </dxf>
    <dxf>
      <font>
        <b/>
        <i val="0"/>
      </font>
      <fill>
        <patternFill>
          <bgColor rgb="FFFFC000"/>
        </patternFill>
      </fill>
    </dxf>
    <dxf>
      <font>
        <b/>
        <i val="0"/>
      </font>
      <fill>
        <patternFill>
          <bgColor rgb="FFFF000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ill>
        <patternFill>
          <bgColor rgb="FFC0C0C0"/>
        </patternFill>
      </fill>
    </dxf>
    <dxf>
      <fill>
        <patternFill>
          <bgColor rgb="FFC0C0C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0C0C0"/>
        </patternFill>
      </fill>
    </dxf>
    <dxf>
      <fill>
        <patternFill>
          <bgColor theme="0" tint="-0.24994659260841701"/>
        </patternFill>
      </fill>
    </dxf>
    <dxf>
      <fill>
        <patternFill>
          <bgColor theme="0" tint="-0.24994659260841701"/>
        </patternFill>
      </fill>
    </dxf>
    <dxf>
      <fill>
        <patternFill>
          <bgColor rgb="FFC0C0C0"/>
        </patternFill>
      </fill>
    </dxf>
    <dxf>
      <font>
        <color auto="1"/>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patternType="none">
          <bgColor auto="1"/>
        </patternFill>
      </fill>
    </dxf>
    <dxf>
      <fill>
        <patternFill>
          <bgColor rgb="FFC0C0C0"/>
        </patternFill>
      </fill>
    </dxf>
    <dxf>
      <font>
        <b val="0"/>
        <i val="0"/>
        <strike val="0"/>
        <condense val="0"/>
        <extend val="0"/>
        <outline val="0"/>
        <shadow val="0"/>
        <u val="none"/>
        <vertAlign val="baseline"/>
        <sz val="11"/>
        <color theme="1"/>
        <name val="Arial"/>
        <scheme val="none"/>
      </font>
      <numFmt numFmtId="0" formatCode="General"/>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Arial"/>
        <scheme val="none"/>
      </font>
      <numFmt numFmtId="0" formatCode="General"/>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numFmt numFmtId="0" formatCode="General"/>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numFmt numFmtId="0" formatCode="General"/>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numFmt numFmtId="0" formatCode="General"/>
      <fill>
        <patternFill patternType="none">
          <bgColor auto="1"/>
        </patternFill>
      </fill>
      <alignment horizontal="general" vertical="center"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general" vertical="center" textRotation="0" wrapText="0" indent="0" justifyLastLine="0" shrinkToFit="0" readingOrder="0"/>
      <border diagonalUp="0" diagonalDown="0" outline="0">
        <left/>
        <right/>
        <top style="thin">
          <color indexed="64"/>
        </top>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scheme val="none"/>
      </font>
      <fill>
        <patternFill patternType="none">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
      <fill>
        <patternFill>
          <bgColor rgb="FFEADCF4"/>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rgb="FF7030A0"/>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 Style 1" defaultPivotStyle="PivotStyleLight16">
    <tableStyle name="Table Style 1" pivot="0" count="3" xr9:uid="{00000000-0011-0000-FFFF-FFFF00000000}">
      <tableStyleElement type="headerRow" dxfId="85"/>
      <tableStyleElement type="firstRowStripe" dxfId="84"/>
      <tableStyleElement type="secondRowStripe" dxfId="83"/>
    </tableStyle>
  </tableStyles>
  <colors>
    <mruColors>
      <color rgb="FFEADCF4"/>
      <color rgb="FFB481FF"/>
      <color rgb="FF339999"/>
      <color rgb="FF78DECD"/>
      <color rgb="FFFFFFCC"/>
      <color rgb="FFFFCCFF"/>
      <color rgb="FFFF00FF"/>
      <color rgb="FF00FFFF"/>
      <color rgb="FFFFC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171448</xdr:colOff>
      <xdr:row>0</xdr:row>
      <xdr:rowOff>54292</xdr:rowOff>
    </xdr:from>
    <xdr:to>
      <xdr:col>7</xdr:col>
      <xdr:colOff>1008485</xdr:colOff>
      <xdr:row>2</xdr:row>
      <xdr:rowOff>173092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77" t="8733" r="4002" b="9711"/>
        <a:stretch/>
      </xdr:blipFill>
      <xdr:spPr bwMode="auto">
        <a:xfrm>
          <a:off x="8667748" y="54292"/>
          <a:ext cx="837037" cy="57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1076325</xdr:colOff>
      <xdr:row>0</xdr:row>
      <xdr:rowOff>57150</xdr:rowOff>
    </xdr:from>
    <xdr:to>
      <xdr:col>6</xdr:col>
      <xdr:colOff>435963</xdr:colOff>
      <xdr:row>2</xdr:row>
      <xdr:rowOff>144712</xdr:rowOff>
    </xdr:to>
    <xdr:pic>
      <xdr:nvPicPr>
        <xdr:cNvPr id="2" name="Picture 1">
          <a:extLst>
            <a:ext uri="{FF2B5EF4-FFF2-40B4-BE49-F238E27FC236}">
              <a16:creationId xmlns:a16="http://schemas.microsoft.com/office/drawing/2014/main" id="{8ACCC633-6650-4455-899E-CEFC351F77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1275" y="57150"/>
          <a:ext cx="1502763" cy="540000"/>
        </a:xfrm>
        <a:prstGeom prst="rect">
          <a:avLst/>
        </a:prstGeom>
      </xdr:spPr>
    </xdr:pic>
    <xdr:clientData/>
  </xdr:twoCellAnchor>
  <xdr:twoCellAnchor editAs="oneCell">
    <xdr:from>
      <xdr:col>3</xdr:col>
      <xdr:colOff>466725</xdr:colOff>
      <xdr:row>0</xdr:row>
      <xdr:rowOff>114300</xdr:rowOff>
    </xdr:from>
    <xdr:to>
      <xdr:col>4</xdr:col>
      <xdr:colOff>741300</xdr:colOff>
      <xdr:row>4</xdr:row>
      <xdr:rowOff>207900</xdr:rowOff>
    </xdr:to>
    <xdr:pic>
      <xdr:nvPicPr>
        <xdr:cNvPr id="4" name="Picture 3">
          <a:extLst>
            <a:ext uri="{FF2B5EF4-FFF2-40B4-BE49-F238E27FC236}">
              <a16:creationId xmlns:a16="http://schemas.microsoft.com/office/drawing/2014/main" id="{215A691B-FFCF-42B9-8A63-E12C4BD4A9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48250" y="114300"/>
          <a:ext cx="1008000" cy="1008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8:BD104" totalsRowShown="0" headerRowDxfId="82" dataDxfId="81" tableBorderDxfId="80">
  <autoFilter ref="A8:BD104" xr:uid="{00000000-0009-0000-0100-000001000000}"/>
  <tableColumns count="56">
    <tableColumn id="1" xr3:uid="{00000000-0010-0000-0000-000001000000}" name="Destination School" dataDxfId="79"/>
    <tableColumn id="2" xr3:uid="{00000000-0010-0000-0000-000002000000}" name="Child First Name" dataDxfId="78"/>
    <tableColumn id="3" xr3:uid="{00000000-0010-0000-0000-000003000000}" name="Child Surname" dataDxfId="77"/>
    <tableColumn id="4" xr3:uid="{00000000-0010-0000-0000-000004000000}" name="Gender" dataDxfId="76"/>
    <tableColumn id="5" xr3:uid="{00000000-0010-0000-0000-000005000000}" name="Term of Birth" dataDxfId="75"/>
    <tableColumn id="6" xr3:uid="{00000000-0010-0000-0000-000006000000}" name="I1) Child Looked After (CLA) in progress" dataDxfId="74"/>
    <tableColumn id="7" xr3:uid="{00000000-0010-0000-0000-000007000000}" name="I2) Child in Need (CiN) / Child Protection Plan (CPP)" dataDxfId="73"/>
    <tableColumn id="8" xr3:uid="{00000000-0010-0000-0000-000008000000}" name="I3) Special Educational Needs and Disability (SEND)" dataDxfId="72"/>
    <tableColumn id="9" xr3:uid="{00000000-0010-0000-0000-000009000000}" name="I4) Social, emotional and mental health needs (SEMH) (No EHCP in place)" dataDxfId="71"/>
    <tableColumn id="10" xr3:uid="{00000000-0010-0000-0000-00000A000000}" name="I5) Speech and language therapist (SALT) support (no EHCP in place)" dataDxfId="70"/>
    <tableColumn id="11" xr3:uid="{00000000-0010-0000-0000-00000B000000}" name="I6) Significant Medical Needs" dataDxfId="69"/>
    <tableColumn id="12" xr3:uid="{00000000-0010-0000-0000-00000C000000}" name="I7) Sensory Need" dataDxfId="68"/>
    <tableColumn id="13" xr3:uid="{00000000-0010-0000-0000-00000D000000}" name="I8) Close Bereavement" dataDxfId="67"/>
    <tableColumn id="14" xr3:uid="{00000000-0010-0000-0000-00000E000000}" name="I9) Parental Advocacy" dataDxfId="66"/>
    <tableColumn id="15" xr3:uid="{00000000-0010-0000-0000-00000F000000}" name="I10) Shared Parental Responsibility" dataDxfId="65"/>
    <tableColumn id="16" xr3:uid="{00000000-0010-0000-0000-000010000000}" name="I11) Transient Families" dataDxfId="64"/>
    <tableColumn id="17" xr3:uid="{00000000-0010-0000-0000-000011000000}" name="I12) Attendance" dataDxfId="63"/>
    <tableColumn id="18" xr3:uid="{00000000-0010-0000-0000-000012000000}" name="I13) Exclusions" dataDxfId="62"/>
    <tableColumn id="19" xr3:uid="{00000000-0010-0000-0000-000013000000}" name="I14) Child has been cared for at home" dataDxfId="61"/>
    <tableColumn id="20" xr3:uid="{00000000-0010-0000-0000-000014000000}" name="P1) Previously looked after child (PLA)" dataDxfId="60"/>
    <tableColumn id="21" xr3:uid="{00000000-0010-0000-0000-000015000000}" name="P2) Special  Guardianship Order (SGO)" dataDxfId="59"/>
    <tableColumn id="22" xr3:uid="{00000000-0010-0000-0000-000016000000}" name="P3) Targeted Interventions in place" dataDxfId="58"/>
    <tableColumn id="23" xr3:uid="{00000000-0010-0000-0000-000017000000}" name="P4) Emerging Special Educational Needs and Disability (SEND)" dataDxfId="57"/>
    <tableColumn id="24" xr3:uid="{00000000-0010-0000-0000-000018000000}" name="P5) Social, emotional and mental health needs (SEMH)" dataDxfId="56"/>
    <tableColumn id="25" xr3:uid="{00000000-0010-0000-0000-000019000000}" name="P6) Sensory Need" dataDxfId="55"/>
    <tableColumn id="26" xr3:uid="{00000000-0010-0000-0000-00001A000000}" name="P7) Speech and Language Therapist (SALT) support" dataDxfId="54"/>
    <tableColumn id="27" xr3:uid="{00000000-0010-0000-0000-00001B000000}" name="P8) Medical Needs" dataDxfId="53"/>
    <tableColumn id="28" xr3:uid="{00000000-0010-0000-0000-00001C000000}" name="P9) Sensory and/or physical_x000a_development" dataDxfId="52"/>
    <tableColumn id="29" xr3:uid="{00000000-0010-0000-0000-00001D000000}" name="P10) Bereavement" dataDxfId="51"/>
    <tableColumn id="30" xr3:uid="{00000000-0010-0000-0000-00001E000000}" name="P11) Parental Vulnerability" dataDxfId="50"/>
    <tableColumn id="31" xr3:uid="{00000000-0010-0000-0000-00001F000000}" name="P12) Shared Parental Responsibility" dataDxfId="49"/>
    <tableColumn id="32" xr3:uid="{00000000-0010-0000-0000-000020000000}" name="P13) Transient Families" dataDxfId="48"/>
    <tableColumn id="33" xr3:uid="{00000000-0010-0000-0000-000021000000}" name="P14) More than one change in home circumstances or unavoidable daily challenges" dataDxfId="47"/>
    <tableColumn id="34" xr3:uid="{00000000-0010-0000-0000-000022000000}" name="P15) English as an additional language (EAL) – no English spoken within the family" dataDxfId="46"/>
    <tableColumn id="35" xr3:uid="{00000000-0010-0000-0000-000023000000}" name="P16) Delayed entry" dataDxfId="45"/>
    <tableColumn id="36" xr3:uid="{00000000-0010-0000-0000-000024000000}" name="P17) Attendance" dataDxfId="44"/>
    <tableColumn id="37" xr3:uid="{00000000-0010-0000-0000-000025000000}" name="T1) Social, emotional and mental health needs (SEMH)" dataDxfId="43"/>
    <tableColumn id="38" xr3:uid="{00000000-0010-0000-0000-000026000000}" name="T2) Speech and Language Therapist (SALT) support" dataDxfId="42"/>
    <tableColumn id="39" xr3:uid="{00000000-0010-0000-0000-000027000000}" name="T3) Sensory need" dataDxfId="41"/>
    <tableColumn id="40" xr3:uid="{00000000-0010-0000-0000-000028000000}" name="T4) Minor medical needs" dataDxfId="40"/>
    <tableColumn id="41" xr3:uid="{00000000-0010-0000-0000-000029000000}" name="T5) Sensory and/or physical development" dataDxfId="39"/>
    <tableColumn id="42" xr3:uid="{00000000-0010-0000-0000-00002A000000}" name="T6) Parental engagement" dataDxfId="38"/>
    <tableColumn id="43" xr3:uid="{00000000-0010-0000-0000-00002B000000}" name="T7) Shared Parental Responsibility" dataDxfId="37"/>
    <tableColumn id="44" xr3:uid="{00000000-0010-0000-0000-00002C000000}" name="T8) A change in home circumstance " dataDxfId="36"/>
    <tableColumn id="45" xr3:uid="{00000000-0010-0000-0000-00002D000000}" name="T9) English as an Additional Language (EAL)" dataDxfId="35"/>
    <tableColumn id="46" xr3:uid="{00000000-0010-0000-0000-00002E000000}" name="T10) Deferred entry " dataDxfId="34"/>
    <tableColumn id="47" xr3:uid="{00000000-0010-0000-0000-00002F000000}" name="T11) Early Years Pupil Premium (EYPP)" dataDxfId="33"/>
    <tableColumn id="48" xr3:uid="{00000000-0010-0000-0000-000030000000}" name="T12) Funded 2 year old" dataDxfId="32"/>
    <tableColumn id="55" xr3:uid="{00000000-0010-0000-0000-000037000000}" name="T13) Child born prematurely" dataDxfId="31"/>
    <tableColumn id="49" xr3:uid="{00000000-0010-0000-0000-000031000000}" name="T14) Attendance" dataDxfId="30"/>
    <tableColumn id="56" xr3:uid="{7037FE99-C6F2-4F01-B77D-7C6591C88C97}" name="T15) Out of County " dataDxfId="29"/>
    <tableColumn id="50" xr3:uid="{00000000-0010-0000-0000-000032000000}" name="Total Red" dataDxfId="28">
      <calculatedColumnFormula>IFERROR(COUNTIF(Table1[[#This Row],[I1) Child Looked After (CLA) in progress]:[I13) Exclusions]],"Y")*12,"")</calculatedColumnFormula>
    </tableColumn>
    <tableColumn id="51" xr3:uid="{00000000-0010-0000-0000-000033000000}" name="Total Amber" dataDxfId="27">
      <calculatedColumnFormula>IFERROR(COUNTIF(Table1[[#This Row],[P1) Previously looked after child (PLA)]:[P17) Attendance]],"Y")*4,"")</calculatedColumnFormula>
    </tableColumn>
    <tableColumn id="52" xr3:uid="{00000000-0010-0000-0000-000034000000}" name="Total Yellow" dataDxfId="26">
      <calculatedColumnFormula>IFERROR(COUNTIF(Table1[[#This Row],[T1) Social, emotional and mental health needs (SEMH)]:[T14) Attendance]],"Y")*1,"")</calculatedColumnFormula>
    </tableColumn>
    <tableColumn id="53" xr3:uid="{00000000-0010-0000-0000-000035000000}" name="Score" dataDxfId="25">
      <calculatedColumnFormula>IF(ISBLANK(Table1[[#This Row],[Child First Name]]),"",SUM(Table1[[#This Row],[Total Red]:[Total Yellow]]))</calculatedColumnFormula>
    </tableColumn>
    <tableColumn id="54" xr3:uid="{00000000-0010-0000-0000-000036000000}" name="Overall rating" dataDxfId="24">
      <calculatedColumnFormula>IF(ISBLANK(Table1[[#This Row],[Child First Name]]),"",IF(Table1[[#This Row],[Score]]&lt;1,"Universal Need",IF(Table1[[#This Row],[Score]]&lt;4,"Targeted Need",IF(Table1[[#This Row],[Score]]&lt;12,"Personalised Need","Intensive Need"))))</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Custom 3">
      <a:dk1>
        <a:srgbClr val="000000"/>
      </a:dk1>
      <a:lt1>
        <a:srgbClr val="FFFFFF"/>
      </a:lt1>
      <a:dk2>
        <a:srgbClr val="034E69"/>
      </a:dk2>
      <a:lt2>
        <a:srgbClr val="E4E4E4"/>
      </a:lt2>
      <a:accent1>
        <a:srgbClr val="2F8989"/>
      </a:accent1>
      <a:accent2>
        <a:srgbClr val="2F8989"/>
      </a:accent2>
      <a:accent3>
        <a:srgbClr val="BB6998"/>
      </a:accent3>
      <a:accent4>
        <a:srgbClr val="0070BD"/>
      </a:accent4>
      <a:accent5>
        <a:srgbClr val="A6C2B9"/>
      </a:accent5>
      <a:accent6>
        <a:srgbClr val="510C76"/>
      </a:accent6>
      <a:hlink>
        <a:srgbClr val="024D69"/>
      </a:hlink>
      <a:folHlink>
        <a:srgbClr val="FE717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N104"/>
  <sheetViews>
    <sheetView showGridLines="0" tabSelected="1" zoomScaleNormal="100" workbookViewId="0">
      <pane xSplit="3" ySplit="8" topLeftCell="D9" activePane="bottomRight" state="frozen"/>
      <selection pane="topRight" activeCell="C1" sqref="C1"/>
      <selection pane="bottomLeft" activeCell="A5" sqref="A5"/>
      <selection pane="bottomRight" activeCell="B2" sqref="B2"/>
    </sheetView>
  </sheetViews>
  <sheetFormatPr defaultColWidth="9" defaultRowHeight="14.25" x14ac:dyDescent="0.2"/>
  <cols>
    <col min="1" max="1" width="27" bestFit="1" customWidth="1"/>
    <col min="2" max="2" width="17.375" customWidth="1"/>
    <col min="3" max="3" width="15.75" customWidth="1"/>
    <col min="4" max="4" width="9.625" customWidth="1"/>
    <col min="5" max="5" width="14.5" customWidth="1"/>
    <col min="6" max="51" width="13.625" customWidth="1"/>
    <col min="52" max="52" width="10.5" hidden="1" customWidth="1"/>
    <col min="53" max="54" width="13.625" hidden="1" customWidth="1"/>
    <col min="55" max="55" width="14.5" customWidth="1"/>
    <col min="56" max="56" width="20.875" customWidth="1"/>
    <col min="57" max="63" width="13.625" customWidth="1"/>
    <col min="64" max="66" width="9" hidden="1" customWidth="1"/>
    <col min="67" max="67" width="14.125" bestFit="1" customWidth="1"/>
    <col min="68" max="68" width="18" bestFit="1" customWidth="1"/>
    <col min="69" max="69" width="14" customWidth="1"/>
  </cols>
  <sheetData>
    <row r="1" spans="1:57" ht="18" customHeight="1" thickBot="1" x14ac:dyDescent="0.25"/>
    <row r="2" spans="1:57" ht="18" customHeight="1" thickBot="1" x14ac:dyDescent="0.3">
      <c r="A2" s="32" t="s">
        <v>0</v>
      </c>
      <c r="B2" s="21"/>
      <c r="BC2" s="1"/>
    </row>
    <row r="3" spans="1:57" s="1" customFormat="1" ht="18" customHeight="1" thickBot="1" x14ac:dyDescent="0.3">
      <c r="A3" s="32" t="s">
        <v>1</v>
      </c>
      <c r="B3" s="46" t="str">
        <f>IFERROR(VLOOKUP(B2,Schools,2,FALSE),"")</f>
        <v/>
      </c>
      <c r="C3" s="47"/>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s="1" t="s">
        <v>2</v>
      </c>
    </row>
    <row r="4" spans="1:57" s="2" customFormat="1" ht="18" customHeight="1" thickBot="1" x14ac:dyDescent="0.25">
      <c r="C4"/>
      <c r="D4"/>
      <c r="E4"/>
      <c r="F4" s="48" t="s">
        <v>621</v>
      </c>
      <c r="G4" s="49"/>
      <c r="H4" s="50"/>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s="4" t="s">
        <v>3</v>
      </c>
      <c r="BD4" s="6">
        <f>COUNTIF(Table1[Overall rating],"Intensive*")</f>
        <v>0</v>
      </c>
      <c r="BE4" s="7" t="str">
        <f>CONCATENATE("(",COUNTIFS(Table1[Overall rating],"Intensive*",Table1[Gender],"F")," F and ",COUNTIFS(Table1[Overall rating],"Intensive*",Table1[Gender],"M")," M)")</f>
        <v>(0 F and 0 M)</v>
      </c>
    </row>
    <row r="5" spans="1:57" s="2" customFormat="1" ht="18" customHeight="1" thickBot="1" x14ac:dyDescent="0.25">
      <c r="A5" s="32" t="s">
        <v>4</v>
      </c>
      <c r="B5" s="22"/>
      <c r="C5"/>
      <c r="D5"/>
      <c r="E5"/>
      <c r="F5" s="51"/>
      <c r="G5" s="52"/>
      <c r="H5" s="53"/>
      <c r="I5"/>
      <c r="J5" s="23"/>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s="3" t="s">
        <v>5</v>
      </c>
      <c r="BD5" s="6">
        <f>COUNTIF(Table1[Overall rating],"Person*")</f>
        <v>0</v>
      </c>
      <c r="BE5" s="7" t="str">
        <f>CONCATENATE("(",COUNTIFS(Table1[Overall rating],"Person*",Table1[Gender],"F")," F and ",COUNTIFS(Table1[Overall rating],"Person*",Table1[Gender],"M")," M)")</f>
        <v>(0 F and 0 M)</v>
      </c>
    </row>
    <row r="6" spans="1:57" s="2" customFormat="1" ht="18" customHeight="1" x14ac:dyDescent="0.2">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s="5" t="s">
        <v>6</v>
      </c>
      <c r="BD6" s="6">
        <f>COUNTIF(Table1[Overall rating],"Target*")</f>
        <v>0</v>
      </c>
      <c r="BE6" s="7" t="str">
        <f>CONCATENATE("(",COUNTIFS(Table1[Overall rating],"Target*",Table1[Gender],"F")," F and ",COUNTIFS(Table1[Overall rating],"Target*",Table1[Gender],"M")," M)")</f>
        <v>(0 F and 0 M)</v>
      </c>
    </row>
    <row r="7" spans="1:57" s="2" customFormat="1" ht="18" customHeight="1" x14ac:dyDescent="0.2">
      <c r="C7"/>
      <c r="D7"/>
      <c r="E7" s="10" t="s">
        <v>2</v>
      </c>
      <c r="F7" s="33">
        <f>IF(COUNTA(Table1[[Child First Name]:[Child First Name]])=0,0,COUNTIF(Table1[I1) Child Looked After (CLA) in progress],"Y"))</f>
        <v>0</v>
      </c>
      <c r="G7" s="33">
        <f>IF(COUNTA(Table1[[Child First Name]:[Child First Name]])=0,0,COUNTIF(Table1[I2) Child in Need (CiN) / Child Protection Plan (CPP)],"Y"))</f>
        <v>0</v>
      </c>
      <c r="H7" s="33">
        <f>IF(COUNTA(Table1[[Child First Name]:[Child First Name]])=0,0,COUNTIF(Table1[I3) Special Educational Needs and Disability (SEND)],"Y"))</f>
        <v>0</v>
      </c>
      <c r="I7" s="33">
        <f>IF(COUNTA(Table1[[Child First Name]:[Child First Name]])=0,0,COUNTIF(Table1[I4) Social, emotional and mental health needs (SEMH) (No EHCP in place)],"Y"))</f>
        <v>0</v>
      </c>
      <c r="J7" s="33">
        <f>IF(COUNTA(Table1[[Child First Name]:[Child First Name]])=0,0,COUNTIF(Table1[I5) Speech and language therapist (SALT) support (no EHCP in place)],"Y"))</f>
        <v>0</v>
      </c>
      <c r="K7" s="33">
        <f>IF(COUNTA(Table1[[Child First Name]:[Child First Name]])=0,0,COUNTIF(Table1[I6) Significant Medical Needs],"Y"))</f>
        <v>0</v>
      </c>
      <c r="L7" s="33">
        <f>IF(COUNTA(Table1[[Child First Name]:[Child First Name]])=0,0,COUNTIF(Table1[I7) Sensory Need],"Y"))</f>
        <v>0</v>
      </c>
      <c r="M7" s="33">
        <f>IF(COUNTA(Table1[[Child First Name]:[Child First Name]])=0,0,COUNTIF(Table1[I8) Close Bereavement],"Y"))</f>
        <v>0</v>
      </c>
      <c r="N7" s="33">
        <f>IF(COUNTA(Table1[[Child First Name]:[Child First Name]])=0,0,COUNTIF(Table1[I9) Parental Advocacy],"Y"))</f>
        <v>0</v>
      </c>
      <c r="O7" s="33">
        <f>IF(COUNTA(Table1[[Child First Name]:[Child First Name]])=0,0,COUNTIF(Table1[I10) Shared Parental Responsibility],"Y"))</f>
        <v>0</v>
      </c>
      <c r="P7" s="33">
        <f>IF(COUNTA(Table1[[Child First Name]:[Child First Name]])=0,0,COUNTIF(Table1[I11) Transient Families],"Y"))</f>
        <v>0</v>
      </c>
      <c r="Q7" s="33">
        <f>IF(COUNTA(Table1[[Child First Name]:[Child First Name]])=0,0,COUNTIF(Table1[I12) Attendance],"Y"))</f>
        <v>0</v>
      </c>
      <c r="R7" s="33">
        <f>IF(COUNTA(Table1[[Child First Name]:[Child First Name]])=0,0,COUNTIF(Table1[I13) Exclusions],"Y"))</f>
        <v>0</v>
      </c>
      <c r="S7" s="33">
        <f>IF(COUNTA(Table1[[Child First Name]:[Child First Name]])=0,0,COUNTIF(Table1[I14) Child has been cared for at home],"Y"))</f>
        <v>0</v>
      </c>
      <c r="T7" s="33">
        <f>IF(COUNTA(Table1[[Child First Name]:[Child First Name]])=0,0,COUNTIF(Table1[P1) Previously looked after child (PLA)],"Y"))</f>
        <v>0</v>
      </c>
      <c r="U7" s="33">
        <f>IF(COUNTA(Table1[[Child First Name]:[Child First Name]])=0,0,COUNTIF(Table1[P2) Special  Guardianship Order (SGO)],"Y"))</f>
        <v>0</v>
      </c>
      <c r="V7" s="33">
        <f>IF(COUNTA(Table1[[Child First Name]:[Child First Name]])=0,0,COUNTIF(Table1[P3) Targeted Interventions in place],"Y"))</f>
        <v>0</v>
      </c>
      <c r="W7" s="33">
        <f>IF(COUNTA(Table1[[Child First Name]:[Child First Name]])=0,0,COUNTIF(Table1[P4) Emerging Special Educational Needs and Disability (SEND)],"Y"))</f>
        <v>0</v>
      </c>
      <c r="X7" s="33">
        <f>IF(COUNTA(Table1[[Child First Name]:[Child First Name]])=0,0,COUNTIF(Table1[P5) Social, emotional and mental health needs (SEMH)],"Y"))</f>
        <v>0</v>
      </c>
      <c r="Y7" s="33">
        <f>IF(COUNTA(Table1[[Child First Name]:[Child First Name]])=0,0,COUNTIF(Table1[P6) Sensory Need],"Y"))</f>
        <v>0</v>
      </c>
      <c r="Z7" s="33">
        <f>IF(COUNTA(Table1[[Child First Name]:[Child First Name]])=0,0,COUNTIF(Table1[P7) Speech and Language Therapist (SALT) support],"Y"))</f>
        <v>0</v>
      </c>
      <c r="AA7" s="33">
        <f>IF(COUNTA(Table1[[Child First Name]:[Child First Name]])=0,0,COUNTIF(Table1[P8) Medical Needs],"Y"))</f>
        <v>0</v>
      </c>
      <c r="AB7" s="33">
        <f>IF(COUNTA(Table1[[Child First Name]:[Child First Name]])=0,0,COUNTIF(Table1[P9) Sensory and/or physical
development],"Y"))</f>
        <v>0</v>
      </c>
      <c r="AC7" s="33">
        <f>IF(COUNTA(Table1[[Child First Name]:[Child First Name]])=0,0,COUNTIF(Table1[P10) Bereavement],"Y"))</f>
        <v>0</v>
      </c>
      <c r="AD7" s="33">
        <f>IF(COUNTA(Table1[[Child First Name]:[Child First Name]])=0,0,COUNTIF(Table1[P11) Parental Vulnerability],"Y"))</f>
        <v>0</v>
      </c>
      <c r="AE7" s="33">
        <f>IF(COUNTA(Table1[[Child First Name]:[Child First Name]])=0,0,COUNTIF(Table1[P12) Shared Parental Responsibility],"Y"))</f>
        <v>0</v>
      </c>
      <c r="AF7" s="33">
        <f>IF(COUNTA(Table1[[Child First Name]:[Child First Name]])=0,0,COUNTIF(Table1[P13) Transient Families],"Y"))</f>
        <v>0</v>
      </c>
      <c r="AG7" s="33">
        <f>IF(COUNTA(Table1[[Child First Name]:[Child First Name]])=0,0,COUNTIF(Table1[P14) More than one change in home circumstances or unavoidable daily challenges],"Y"))</f>
        <v>0</v>
      </c>
      <c r="AH7" s="33">
        <f>IF(COUNTA(Table1[[Child First Name]:[Child First Name]])=0,0,COUNTIF(Table1[P15) English as an additional language (EAL) – no English spoken within the family],"Y"))</f>
        <v>0</v>
      </c>
      <c r="AI7" s="33">
        <f>IF(COUNTA(Table1[[Child First Name]:[Child First Name]])=0,0,COUNTIF(Table1[P16) Delayed entry],"Y"))</f>
        <v>0</v>
      </c>
      <c r="AJ7" s="33">
        <f>IF(COUNTA(Table1[[Child First Name]:[Child First Name]])=0,0,COUNTIF(Table1[P17) Attendance],"Y"))</f>
        <v>0</v>
      </c>
      <c r="AK7" s="33">
        <f>IF(COUNTA(Table1[[Child First Name]:[Child First Name]])=0,0,COUNTIF(Table1[T1) Social, emotional and mental health needs (SEMH)],"Y"))</f>
        <v>0</v>
      </c>
      <c r="AL7" s="33">
        <f>IF(COUNTA(Table1[[Child First Name]:[Child First Name]])=0,0,COUNTIF(Table1[T2) Speech and Language Therapist (SALT) support],"Y"))</f>
        <v>0</v>
      </c>
      <c r="AM7" s="33">
        <f>IF(COUNTA(Table1[[Child First Name]:[Child First Name]])=0,0,COUNTIF(Table1[T3) Sensory need],"Y"))</f>
        <v>0</v>
      </c>
      <c r="AN7" s="33">
        <f>IF(COUNTA(Table1[[Child First Name]:[Child First Name]])=0,0,COUNTIF(Table1[T4) Minor medical needs],"Y"))</f>
        <v>0</v>
      </c>
      <c r="AO7" s="33">
        <f>IF(COUNTA(Table1[[Child First Name]:[Child First Name]])=0,0,COUNTIF(Table1[T5) Sensory and/or physical development],"Y"))</f>
        <v>0</v>
      </c>
      <c r="AP7" s="33">
        <f>IF(COUNTA(Table1[[Child First Name]:[Child First Name]])=0,0,COUNTIF(Table1[T6) Parental engagement],"Y"))</f>
        <v>0</v>
      </c>
      <c r="AQ7" s="33">
        <f>IF(COUNTA(Table1[[Child First Name]:[Child First Name]])=0,0,COUNTIF(Table1[T7) Shared Parental Responsibility],"Y"))</f>
        <v>0</v>
      </c>
      <c r="AR7" s="33">
        <f>IF(COUNTA(Table1[[Child First Name]:[Child First Name]])=0,0,COUNTIF(Table1[T8) A change in home circumstance ],"Y"))</f>
        <v>0</v>
      </c>
      <c r="AS7" s="33">
        <f>IF(COUNTA(Table1[[Child First Name]:[Child First Name]])=0,0,COUNTIF(Table1[T9) English as an Additional Language (EAL)],"Y"))</f>
        <v>0</v>
      </c>
      <c r="AT7" s="33">
        <f>IF(COUNTA(Table1[[Child First Name]:[Child First Name]])=0,0,COUNTIF(Table1[T10) Deferred entry ],"Y"))</f>
        <v>0</v>
      </c>
      <c r="AU7" s="33">
        <f>IF(COUNTA(Table1[[Child First Name]:[Child First Name]])=0,0,COUNTIF(Table1[T11) Early Years Pupil Premium (EYPP)],"Y"))</f>
        <v>0</v>
      </c>
      <c r="AV7" s="33">
        <f>IF(COUNTA(Table1[[Child First Name]:[Child First Name]])=0,0,COUNTIF(Table1[T12) Funded 2 year old],"Y"))</f>
        <v>0</v>
      </c>
      <c r="AW7" s="33">
        <f>IF(COUNTA(Table1[[Child First Name]:[Child First Name]])=0,0,COUNTIF(Table1[T13) Child born prematurely],"Y"))</f>
        <v>0</v>
      </c>
      <c r="AX7" s="33">
        <f>IF(COUNTA(Table1[[Child First Name]:[Child First Name]])=0,0,COUNTIF(Table1[T14) Attendance],"Y"))</f>
        <v>0</v>
      </c>
      <c r="AY7" s="33">
        <f>IF(COUNTA(Table1[[Child First Name]:[Child First Name]])=0,0,COUNTIF(Table1[T15) Out of County ],"Y"))</f>
        <v>0</v>
      </c>
      <c r="AZ7" s="13">
        <f>SUM(Table1[Total Red])</f>
        <v>0</v>
      </c>
      <c r="BA7" s="13">
        <f>SUM(Table1[Total Amber])</f>
        <v>0</v>
      </c>
      <c r="BB7" s="13">
        <f>SUM(Table1[Total Yellow])</f>
        <v>0</v>
      </c>
      <c r="BC7" s="14" t="s">
        <v>7</v>
      </c>
      <c r="BD7" s="15">
        <f>COUNTIF(Table1[Overall rating],"Universal*")</f>
        <v>0</v>
      </c>
      <c r="BE7" s="7" t="str">
        <f>CONCATENATE("(",COUNTIFS(Table1[Overall rating],"Universal*",Table1[Gender],"F")," F and ",COUNTIFS(Table1[Overall rating],"Universal*",Table1[Gender],"M")," M)")</f>
        <v>(0 F and 0 M)</v>
      </c>
    </row>
    <row r="8" spans="1:57" s="9" customFormat="1" ht="88.15" customHeight="1" x14ac:dyDescent="0.2">
      <c r="A8" s="28" t="s">
        <v>8</v>
      </c>
      <c r="B8" s="28" t="s">
        <v>9</v>
      </c>
      <c r="C8" s="28" t="s">
        <v>10</v>
      </c>
      <c r="D8" s="28" t="s">
        <v>11</v>
      </c>
      <c r="E8" s="28" t="s">
        <v>12</v>
      </c>
      <c r="F8" s="16" t="s">
        <v>13</v>
      </c>
      <c r="G8" s="16" t="s">
        <v>14</v>
      </c>
      <c r="H8" s="16" t="s">
        <v>15</v>
      </c>
      <c r="I8" s="44" t="s">
        <v>609</v>
      </c>
      <c r="J8" s="44" t="s">
        <v>610</v>
      </c>
      <c r="K8" s="16" t="s">
        <v>601</v>
      </c>
      <c r="L8" s="16" t="s">
        <v>611</v>
      </c>
      <c r="M8" s="16" t="s">
        <v>16</v>
      </c>
      <c r="N8" s="16" t="s">
        <v>17</v>
      </c>
      <c r="O8" s="16" t="s">
        <v>612</v>
      </c>
      <c r="P8" s="16" t="s">
        <v>18</v>
      </c>
      <c r="Q8" s="16" t="s">
        <v>19</v>
      </c>
      <c r="R8" s="16" t="s">
        <v>20</v>
      </c>
      <c r="S8" s="30" t="s">
        <v>21</v>
      </c>
      <c r="T8" s="17" t="s">
        <v>22</v>
      </c>
      <c r="U8" s="17" t="s">
        <v>23</v>
      </c>
      <c r="V8" s="17" t="s">
        <v>613</v>
      </c>
      <c r="W8" s="45" t="s">
        <v>614</v>
      </c>
      <c r="X8" s="17" t="s">
        <v>24</v>
      </c>
      <c r="Y8" s="17" t="s">
        <v>602</v>
      </c>
      <c r="Z8" s="17" t="s">
        <v>615</v>
      </c>
      <c r="AA8" s="17" t="s">
        <v>25</v>
      </c>
      <c r="AB8" s="17" t="s">
        <v>603</v>
      </c>
      <c r="AC8" s="17" t="s">
        <v>26</v>
      </c>
      <c r="AD8" s="17" t="s">
        <v>27</v>
      </c>
      <c r="AE8" s="17" t="s">
        <v>28</v>
      </c>
      <c r="AF8" s="17" t="s">
        <v>29</v>
      </c>
      <c r="AG8" s="18" t="s">
        <v>604</v>
      </c>
      <c r="AH8" s="18" t="s">
        <v>616</v>
      </c>
      <c r="AI8" s="17" t="s">
        <v>30</v>
      </c>
      <c r="AJ8" s="17" t="s">
        <v>31</v>
      </c>
      <c r="AK8" s="19" t="s">
        <v>32</v>
      </c>
      <c r="AL8" s="19" t="s">
        <v>617</v>
      </c>
      <c r="AM8" s="19" t="s">
        <v>605</v>
      </c>
      <c r="AN8" s="19" t="s">
        <v>606</v>
      </c>
      <c r="AO8" s="19" t="s">
        <v>607</v>
      </c>
      <c r="AP8" s="19" t="s">
        <v>33</v>
      </c>
      <c r="AQ8" s="19" t="s">
        <v>620</v>
      </c>
      <c r="AR8" s="19" t="s">
        <v>618</v>
      </c>
      <c r="AS8" s="19" t="s">
        <v>619</v>
      </c>
      <c r="AT8" s="19" t="s">
        <v>34</v>
      </c>
      <c r="AU8" s="19" t="s">
        <v>608</v>
      </c>
      <c r="AV8" s="19" t="s">
        <v>35</v>
      </c>
      <c r="AW8" s="19" t="s">
        <v>36</v>
      </c>
      <c r="AX8" s="19" t="s">
        <v>37</v>
      </c>
      <c r="AY8" s="31" t="s">
        <v>38</v>
      </c>
      <c r="AZ8" s="20" t="s">
        <v>39</v>
      </c>
      <c r="BA8" s="20" t="s">
        <v>40</v>
      </c>
      <c r="BB8" s="20" t="s">
        <v>41</v>
      </c>
      <c r="BC8" s="29" t="s">
        <v>42</v>
      </c>
      <c r="BD8" s="29" t="s">
        <v>43</v>
      </c>
    </row>
    <row r="9" spans="1:57" ht="15" x14ac:dyDescent="0.2">
      <c r="A9" s="24"/>
      <c r="B9" s="2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5">
        <f>IFERROR(COUNTIF(Table1[[#This Row],[I1) Child Looked After (CLA) in progress]:[I13) Exclusions]],"Y")*12,"")</f>
        <v>0</v>
      </c>
      <c r="BA9" s="25">
        <f>IFERROR(COUNTIF(Table1[[#This Row],[P1) Previously looked after child (PLA)]:[P17) Attendance]],"Y")*4,"")</f>
        <v>0</v>
      </c>
      <c r="BB9" s="25">
        <f>IFERROR(COUNTIF(Table1[[#This Row],[T1) Social, emotional and mental health needs (SEMH)]:[T14) Attendance]],"Y")*1,"")</f>
        <v>0</v>
      </c>
      <c r="BC9" s="27" t="str">
        <f>IF(ISBLANK(Table1[[#This Row],[Child First Name]]),"",SUM(Table1[[#This Row],[Total Red]:[Total Yellow]]))</f>
        <v/>
      </c>
      <c r="BD9" s="25" t="str">
        <f>IF(ISBLANK(Table1[[#This Row],[Child First Name]]),"",IF(Table1[[#This Row],[Score]]&lt;1,"Universal Need",IF(Table1[[#This Row],[Score]]&lt;4,"Targeted Need",IF(Table1[[#This Row],[Score]]&lt;12,"Personalised Need","Intensive Need"))))</f>
        <v/>
      </c>
    </row>
    <row r="10" spans="1:57" ht="15" x14ac:dyDescent="0.2">
      <c r="A10" s="24"/>
      <c r="B10" s="25"/>
      <c r="C10" s="25"/>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5">
        <f>IFERROR(COUNTIF(Table1[[#This Row],[I1) Child Looked After (CLA) in progress]:[I13) Exclusions]],"Y")*12,"")</f>
        <v>0</v>
      </c>
      <c r="BA10" s="25">
        <f>IFERROR(COUNTIF(Table1[[#This Row],[P1) Previously looked after child (PLA)]:[P17) Attendance]],"Y")*4,"")</f>
        <v>0</v>
      </c>
      <c r="BB10" s="25">
        <f>IFERROR(COUNTIF(Table1[[#This Row],[T1) Social, emotional and mental health needs (SEMH)]:[T14) Attendance]],"Y")*1,"")</f>
        <v>0</v>
      </c>
      <c r="BC10" s="27" t="str">
        <f>IF(ISBLANK(Table1[[#This Row],[Child First Name]]),"",SUM(Table1[[#This Row],[Total Red]:[Total Yellow]]))</f>
        <v/>
      </c>
      <c r="BD10" s="25" t="str">
        <f>IF(ISBLANK(Table1[[#This Row],[Child First Name]]),"",IF(Table1[[#This Row],[Score]]&lt;1,"Universal Need",IF(Table1[[#This Row],[Score]]&lt;4,"Targeted Need",IF(Table1[[#This Row],[Score]]&lt;12,"Personalised Need","Intensive Need"))))</f>
        <v/>
      </c>
    </row>
    <row r="11" spans="1:57" ht="15" x14ac:dyDescent="0.2">
      <c r="A11" s="24"/>
      <c r="B11" s="25"/>
      <c r="C11" s="25"/>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5">
        <f>IFERROR(COUNTIF(Table1[[#This Row],[I1) Child Looked After (CLA) in progress]:[I13) Exclusions]],"Y")*12,"")</f>
        <v>0</v>
      </c>
      <c r="BA11" s="25">
        <f>IFERROR(COUNTIF(Table1[[#This Row],[P1) Previously looked after child (PLA)]:[P17) Attendance]],"Y")*4,"")</f>
        <v>0</v>
      </c>
      <c r="BB11" s="25">
        <f>IFERROR(COUNTIF(Table1[[#This Row],[T1) Social, emotional and mental health needs (SEMH)]:[T14) Attendance]],"Y")*1,"")</f>
        <v>0</v>
      </c>
      <c r="BC11" s="27" t="str">
        <f>IF(ISBLANK(Table1[[#This Row],[Child First Name]]),"",SUM(Table1[[#This Row],[Total Red]:[Total Yellow]]))</f>
        <v/>
      </c>
      <c r="BD11" s="25" t="str">
        <f>IF(ISBLANK(Table1[[#This Row],[Child First Name]]),"",IF(Table1[[#This Row],[Score]]&lt;1,"Universal Need",IF(Table1[[#This Row],[Score]]&lt;4,"Targeted Need",IF(Table1[[#This Row],[Score]]&lt;12,"Personalised Need","Intensive Need"))))</f>
        <v/>
      </c>
    </row>
    <row r="12" spans="1:57" ht="15" x14ac:dyDescent="0.2">
      <c r="A12" s="24"/>
      <c r="B12" s="25"/>
      <c r="C12" s="25"/>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5">
        <f>IFERROR(COUNTIF(Table1[[#This Row],[I1) Child Looked After (CLA) in progress]:[I13) Exclusions]],"Y")*12,"")</f>
        <v>0</v>
      </c>
      <c r="BA12" s="25">
        <f>IFERROR(COUNTIF(Table1[[#This Row],[P1) Previously looked after child (PLA)]:[P17) Attendance]],"Y")*4,"")</f>
        <v>0</v>
      </c>
      <c r="BB12" s="25">
        <f>IFERROR(COUNTIF(Table1[[#This Row],[T1) Social, emotional and mental health needs (SEMH)]:[T14) Attendance]],"Y")*1,"")</f>
        <v>0</v>
      </c>
      <c r="BC12" s="27" t="str">
        <f>IF(ISBLANK(Table1[[#This Row],[Child First Name]]),"",SUM(Table1[[#This Row],[Total Red]:[Total Yellow]]))</f>
        <v/>
      </c>
      <c r="BD12" s="25" t="str">
        <f>IF(ISBLANK(Table1[[#This Row],[Child First Name]]),"",IF(Table1[[#This Row],[Score]]&lt;1,"Universal Need",IF(Table1[[#This Row],[Score]]&lt;4,"Targeted Need",IF(Table1[[#This Row],[Score]]&lt;12,"Personalised Need","Intensive Need"))))</f>
        <v/>
      </c>
    </row>
    <row r="13" spans="1:57" ht="15" x14ac:dyDescent="0.2">
      <c r="A13" s="24"/>
      <c r="B13" s="25"/>
      <c r="C13" s="25"/>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5">
        <f>IFERROR(COUNTIF(Table1[[#This Row],[I1) Child Looked After (CLA) in progress]:[I13) Exclusions]],"Y")*12,"")</f>
        <v>0</v>
      </c>
      <c r="BA13" s="25">
        <f>IFERROR(COUNTIF(Table1[[#This Row],[P1) Previously looked after child (PLA)]:[P17) Attendance]],"Y")*4,"")</f>
        <v>0</v>
      </c>
      <c r="BB13" s="25">
        <f>IFERROR(COUNTIF(Table1[[#This Row],[T1) Social, emotional and mental health needs (SEMH)]:[T14) Attendance]],"Y")*1,"")</f>
        <v>0</v>
      </c>
      <c r="BC13" s="27" t="str">
        <f>IF(ISBLANK(Table1[[#This Row],[Child First Name]]),"",SUM(Table1[[#This Row],[Total Red]:[Total Yellow]]))</f>
        <v/>
      </c>
      <c r="BD13" s="25" t="str">
        <f>IF(ISBLANK(Table1[[#This Row],[Child First Name]]),"",IF(Table1[[#This Row],[Score]]&lt;1,"Universal Need",IF(Table1[[#This Row],[Score]]&lt;4,"Targeted Need",IF(Table1[[#This Row],[Score]]&lt;12,"Personalised Need","Intensive Need"))))</f>
        <v/>
      </c>
    </row>
    <row r="14" spans="1:57" ht="15" x14ac:dyDescent="0.2">
      <c r="A14" s="24"/>
      <c r="B14" s="25"/>
      <c r="C14" s="2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5">
        <f>IFERROR(COUNTIF(Table1[[#This Row],[I1) Child Looked After (CLA) in progress]:[I13) Exclusions]],"Y")*12,"")</f>
        <v>0</v>
      </c>
      <c r="BA14" s="25">
        <f>IFERROR(COUNTIF(Table1[[#This Row],[P1) Previously looked after child (PLA)]:[P17) Attendance]],"Y")*4,"")</f>
        <v>0</v>
      </c>
      <c r="BB14" s="25">
        <f>IFERROR(COUNTIF(Table1[[#This Row],[T1) Social, emotional and mental health needs (SEMH)]:[T14) Attendance]],"Y")*1,"")</f>
        <v>0</v>
      </c>
      <c r="BC14" s="27" t="str">
        <f>IF(ISBLANK(Table1[[#This Row],[Child First Name]]),"",SUM(Table1[[#This Row],[Total Red]:[Total Yellow]]))</f>
        <v/>
      </c>
      <c r="BD14" s="25" t="str">
        <f>IF(ISBLANK(Table1[[#This Row],[Child First Name]]),"",IF(Table1[[#This Row],[Score]]&lt;1,"Universal Need",IF(Table1[[#This Row],[Score]]&lt;4,"Targeted Need",IF(Table1[[#This Row],[Score]]&lt;12,"Personalised Need","Intensive Need"))))</f>
        <v/>
      </c>
    </row>
    <row r="15" spans="1:57" ht="15" x14ac:dyDescent="0.2">
      <c r="A15" s="24"/>
      <c r="B15" s="2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5">
        <f>IFERROR(COUNTIF(Table1[[#This Row],[I1) Child Looked After (CLA) in progress]:[I13) Exclusions]],"Y")*12,"")</f>
        <v>0</v>
      </c>
      <c r="BA15" s="25">
        <f>IFERROR(COUNTIF(Table1[[#This Row],[P1) Previously looked after child (PLA)]:[P17) Attendance]],"Y")*4,"")</f>
        <v>0</v>
      </c>
      <c r="BB15" s="25">
        <f>IFERROR(COUNTIF(Table1[[#This Row],[T1) Social, emotional and mental health needs (SEMH)]:[T14) Attendance]],"Y")*1,"")</f>
        <v>0</v>
      </c>
      <c r="BC15" s="27" t="str">
        <f>IF(ISBLANK(Table1[[#This Row],[Child First Name]]),"",SUM(Table1[[#This Row],[Total Red]:[Total Yellow]]))</f>
        <v/>
      </c>
      <c r="BD15" s="25" t="str">
        <f>IF(ISBLANK(Table1[[#This Row],[Child First Name]]),"",IF(Table1[[#This Row],[Score]]&lt;1,"Universal Need",IF(Table1[[#This Row],[Score]]&lt;4,"Targeted Need",IF(Table1[[#This Row],[Score]]&lt;12,"Personalised Need","Intensive Need"))))</f>
        <v/>
      </c>
    </row>
    <row r="16" spans="1:57" ht="15" x14ac:dyDescent="0.2">
      <c r="A16" s="24"/>
      <c r="B16" s="25"/>
      <c r="C16" s="2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5">
        <f>IFERROR(COUNTIF(Table1[[#This Row],[I1) Child Looked After (CLA) in progress]:[I13) Exclusions]],"Y")*12,"")</f>
        <v>0</v>
      </c>
      <c r="BA16" s="25">
        <f>IFERROR(COUNTIF(Table1[[#This Row],[P1) Previously looked after child (PLA)]:[P17) Attendance]],"Y")*4,"")</f>
        <v>0</v>
      </c>
      <c r="BB16" s="25">
        <f>IFERROR(COUNTIF(Table1[[#This Row],[T1) Social, emotional and mental health needs (SEMH)]:[T14) Attendance]],"Y")*1,"")</f>
        <v>0</v>
      </c>
      <c r="BC16" s="27" t="str">
        <f>IF(ISBLANK(Table1[[#This Row],[Child First Name]]),"",SUM(Table1[[#This Row],[Total Red]:[Total Yellow]]))</f>
        <v/>
      </c>
      <c r="BD16" s="25" t="str">
        <f>IF(ISBLANK(Table1[[#This Row],[Child First Name]]),"",IF(Table1[[#This Row],[Score]]&lt;1,"Universal Need",IF(Table1[[#This Row],[Score]]&lt;4,"Targeted Need",IF(Table1[[#This Row],[Score]]&lt;12,"Personalised Need","Intensive Need"))))</f>
        <v/>
      </c>
    </row>
    <row r="17" spans="1:56" ht="15" x14ac:dyDescent="0.2">
      <c r="A17" s="24"/>
      <c r="B17" s="25"/>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5">
        <f>IFERROR(COUNTIF(Table1[[#This Row],[I1) Child Looked After (CLA) in progress]:[I13) Exclusions]],"Y")*12,"")</f>
        <v>0</v>
      </c>
      <c r="BA17" s="25">
        <f>IFERROR(COUNTIF(Table1[[#This Row],[P1) Previously looked after child (PLA)]:[P17) Attendance]],"Y")*4,"")</f>
        <v>0</v>
      </c>
      <c r="BB17" s="25">
        <f>IFERROR(COUNTIF(Table1[[#This Row],[T1) Social, emotional and mental health needs (SEMH)]:[T14) Attendance]],"Y")*1,"")</f>
        <v>0</v>
      </c>
      <c r="BC17" s="27" t="str">
        <f>IF(ISBLANK(Table1[[#This Row],[Child First Name]]),"",SUM(Table1[[#This Row],[Total Red]:[Total Yellow]]))</f>
        <v/>
      </c>
      <c r="BD17" s="25" t="str">
        <f>IF(ISBLANK(Table1[[#This Row],[Child First Name]]),"",IF(Table1[[#This Row],[Score]]&lt;1,"Universal Need",IF(Table1[[#This Row],[Score]]&lt;4,"Targeted Need",IF(Table1[[#This Row],[Score]]&lt;12,"Personalised Need","Intensive Need"))))</f>
        <v/>
      </c>
    </row>
    <row r="18" spans="1:56" ht="15" x14ac:dyDescent="0.2">
      <c r="A18" s="24"/>
      <c r="B18" s="25"/>
      <c r="C18" s="2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5">
        <f>IFERROR(COUNTIF(Table1[[#This Row],[I1) Child Looked After (CLA) in progress]:[I13) Exclusions]],"Y")*12,"")</f>
        <v>0</v>
      </c>
      <c r="BA18" s="25">
        <f>IFERROR(COUNTIF(Table1[[#This Row],[P1) Previously looked after child (PLA)]:[P17) Attendance]],"Y")*4,"")</f>
        <v>0</v>
      </c>
      <c r="BB18" s="25">
        <f>IFERROR(COUNTIF(Table1[[#This Row],[T1) Social, emotional and mental health needs (SEMH)]:[T14) Attendance]],"Y")*1,"")</f>
        <v>0</v>
      </c>
      <c r="BC18" s="27" t="str">
        <f>IF(ISBLANK(Table1[[#This Row],[Child First Name]]),"",SUM(Table1[[#This Row],[Total Red]:[Total Yellow]]))</f>
        <v/>
      </c>
      <c r="BD18" s="25" t="str">
        <f>IF(ISBLANK(Table1[[#This Row],[Child First Name]]),"",IF(Table1[[#This Row],[Score]]&lt;1,"Universal Need",IF(Table1[[#This Row],[Score]]&lt;4,"Targeted Need",IF(Table1[[#This Row],[Score]]&lt;12,"Personalised Need","Intensive Need"))))</f>
        <v/>
      </c>
    </row>
    <row r="19" spans="1:56" ht="15" x14ac:dyDescent="0.2">
      <c r="A19" s="24"/>
      <c r="B19" s="25"/>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5">
        <f>IFERROR(COUNTIF(Table1[[#This Row],[I1) Child Looked After (CLA) in progress]:[I13) Exclusions]],"Y")*12,"")</f>
        <v>0</v>
      </c>
      <c r="BA19" s="25">
        <f>IFERROR(COUNTIF(Table1[[#This Row],[P1) Previously looked after child (PLA)]:[P17) Attendance]],"Y")*4,"")</f>
        <v>0</v>
      </c>
      <c r="BB19" s="25">
        <f>IFERROR(COUNTIF(Table1[[#This Row],[T1) Social, emotional and mental health needs (SEMH)]:[T14) Attendance]],"Y")*1,"")</f>
        <v>0</v>
      </c>
      <c r="BC19" s="27" t="str">
        <f>IF(ISBLANK(Table1[[#This Row],[Child First Name]]),"",SUM(Table1[[#This Row],[Total Red]:[Total Yellow]]))</f>
        <v/>
      </c>
      <c r="BD19" s="25" t="str">
        <f>IF(ISBLANK(Table1[[#This Row],[Child First Name]]),"",IF(Table1[[#This Row],[Score]]&lt;1,"Universal Need",IF(Table1[[#This Row],[Score]]&lt;4,"Targeted Need",IF(Table1[[#This Row],[Score]]&lt;12,"Personalised Need","Intensive Need"))))</f>
        <v/>
      </c>
    </row>
    <row r="20" spans="1:56" ht="15" x14ac:dyDescent="0.2">
      <c r="A20" s="24"/>
      <c r="B20" s="25"/>
      <c r="C20" s="25"/>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5">
        <f>IFERROR(COUNTIF(Table1[[#This Row],[I1) Child Looked After (CLA) in progress]:[I13) Exclusions]],"Y")*12,"")</f>
        <v>0</v>
      </c>
      <c r="BA20" s="25">
        <f>IFERROR(COUNTIF(Table1[[#This Row],[P1) Previously looked after child (PLA)]:[P17) Attendance]],"Y")*4,"")</f>
        <v>0</v>
      </c>
      <c r="BB20" s="25">
        <f>IFERROR(COUNTIF(Table1[[#This Row],[T1) Social, emotional and mental health needs (SEMH)]:[T14) Attendance]],"Y")*1,"")</f>
        <v>0</v>
      </c>
      <c r="BC20" s="27" t="str">
        <f>IF(ISBLANK(Table1[[#This Row],[Child First Name]]),"",SUM(Table1[[#This Row],[Total Red]:[Total Yellow]]))</f>
        <v/>
      </c>
      <c r="BD20" s="25" t="str">
        <f>IF(ISBLANK(Table1[[#This Row],[Child First Name]]),"",IF(Table1[[#This Row],[Score]]&lt;1,"Universal Need",IF(Table1[[#This Row],[Score]]&lt;4,"Targeted Need",IF(Table1[[#This Row],[Score]]&lt;12,"Personalised Need","Intensive Need"))))</f>
        <v/>
      </c>
    </row>
    <row r="21" spans="1:56" ht="15" x14ac:dyDescent="0.2">
      <c r="A21" s="24"/>
      <c r="B21" s="25"/>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5">
        <f>IFERROR(COUNTIF(Table1[[#This Row],[I1) Child Looked After (CLA) in progress]:[I13) Exclusions]],"Y")*12,"")</f>
        <v>0</v>
      </c>
      <c r="BA21" s="25">
        <f>IFERROR(COUNTIF(Table1[[#This Row],[P1) Previously looked after child (PLA)]:[P17) Attendance]],"Y")*4,"")</f>
        <v>0</v>
      </c>
      <c r="BB21" s="25">
        <f>IFERROR(COUNTIF(Table1[[#This Row],[T1) Social, emotional and mental health needs (SEMH)]:[T14) Attendance]],"Y")*1,"")</f>
        <v>0</v>
      </c>
      <c r="BC21" s="27" t="str">
        <f>IF(ISBLANK(Table1[[#This Row],[Child First Name]]),"",SUM(Table1[[#This Row],[Total Red]:[Total Yellow]]))</f>
        <v/>
      </c>
      <c r="BD21" s="25" t="str">
        <f>IF(ISBLANK(Table1[[#This Row],[Child First Name]]),"",IF(Table1[[#This Row],[Score]]&lt;1,"Universal Need",IF(Table1[[#This Row],[Score]]&lt;4,"Targeted Need",IF(Table1[[#This Row],[Score]]&lt;12,"Personalised Need","Intensive Need"))))</f>
        <v/>
      </c>
    </row>
    <row r="22" spans="1:56" ht="15" x14ac:dyDescent="0.2">
      <c r="A22" s="24"/>
      <c r="B22" s="25"/>
      <c r="C22" s="25"/>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5">
        <f>IFERROR(COUNTIF(Table1[[#This Row],[I1) Child Looked After (CLA) in progress]:[I13) Exclusions]],"Y")*12,"")</f>
        <v>0</v>
      </c>
      <c r="BA22" s="25">
        <f>IFERROR(COUNTIF(Table1[[#This Row],[P1) Previously looked after child (PLA)]:[P17) Attendance]],"Y")*4,"")</f>
        <v>0</v>
      </c>
      <c r="BB22" s="25">
        <f>IFERROR(COUNTIF(Table1[[#This Row],[T1) Social, emotional and mental health needs (SEMH)]:[T14) Attendance]],"Y")*1,"")</f>
        <v>0</v>
      </c>
      <c r="BC22" s="27" t="str">
        <f>IF(ISBLANK(Table1[[#This Row],[Child First Name]]),"",SUM(Table1[[#This Row],[Total Red]:[Total Yellow]]))</f>
        <v/>
      </c>
      <c r="BD22" s="25" t="str">
        <f>IF(ISBLANK(Table1[[#This Row],[Child First Name]]),"",IF(Table1[[#This Row],[Score]]&lt;1,"Universal Need",IF(Table1[[#This Row],[Score]]&lt;4,"Targeted Need",IF(Table1[[#This Row],[Score]]&lt;12,"Personalised Need","Intensive Need"))))</f>
        <v/>
      </c>
    </row>
    <row r="23" spans="1:56" ht="15" x14ac:dyDescent="0.2">
      <c r="A23" s="24"/>
      <c r="B23" s="25"/>
      <c r="C23" s="25"/>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5">
        <f>IFERROR(COUNTIF(Table1[[#This Row],[I1) Child Looked After (CLA) in progress]:[I13) Exclusions]],"Y")*12,"")</f>
        <v>0</v>
      </c>
      <c r="BA23" s="25">
        <f>IFERROR(COUNTIF(Table1[[#This Row],[P1) Previously looked after child (PLA)]:[P17) Attendance]],"Y")*4,"")</f>
        <v>0</v>
      </c>
      <c r="BB23" s="25">
        <f>IFERROR(COUNTIF(Table1[[#This Row],[T1) Social, emotional and mental health needs (SEMH)]:[T14) Attendance]],"Y")*1,"")</f>
        <v>0</v>
      </c>
      <c r="BC23" s="27" t="str">
        <f>IF(ISBLANK(Table1[[#This Row],[Child First Name]]),"",SUM(Table1[[#This Row],[Total Red]:[Total Yellow]]))</f>
        <v/>
      </c>
      <c r="BD23" s="25" t="str">
        <f>IF(ISBLANK(Table1[[#This Row],[Child First Name]]),"",IF(Table1[[#This Row],[Score]]&lt;1,"Universal Need",IF(Table1[[#This Row],[Score]]&lt;4,"Targeted Need",IF(Table1[[#This Row],[Score]]&lt;12,"Personalised Need","Intensive Need"))))</f>
        <v/>
      </c>
    </row>
    <row r="24" spans="1:56" ht="15" x14ac:dyDescent="0.2">
      <c r="A24" s="24"/>
      <c r="B24" s="25"/>
      <c r="C24" s="25"/>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5">
        <f>IFERROR(COUNTIF(Table1[[#This Row],[I1) Child Looked After (CLA) in progress]:[I13) Exclusions]],"Y")*12,"")</f>
        <v>0</v>
      </c>
      <c r="BA24" s="25">
        <f>IFERROR(COUNTIF(Table1[[#This Row],[P1) Previously looked after child (PLA)]:[P17) Attendance]],"Y")*4,"")</f>
        <v>0</v>
      </c>
      <c r="BB24" s="25">
        <f>IFERROR(COUNTIF(Table1[[#This Row],[T1) Social, emotional and mental health needs (SEMH)]:[T14) Attendance]],"Y")*1,"")</f>
        <v>0</v>
      </c>
      <c r="BC24" s="27" t="str">
        <f>IF(ISBLANK(Table1[[#This Row],[Child First Name]]),"",SUM(Table1[[#This Row],[Total Red]:[Total Yellow]]))</f>
        <v/>
      </c>
      <c r="BD24" s="25" t="str">
        <f>IF(ISBLANK(Table1[[#This Row],[Child First Name]]),"",IF(Table1[[#This Row],[Score]]&lt;1,"Universal Need",IF(Table1[[#This Row],[Score]]&lt;4,"Targeted Need",IF(Table1[[#This Row],[Score]]&lt;12,"Personalised Need","Intensive Need"))))</f>
        <v/>
      </c>
    </row>
    <row r="25" spans="1:56" ht="15" x14ac:dyDescent="0.2">
      <c r="A25" s="24"/>
      <c r="B25" s="25"/>
      <c r="C25" s="2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5">
        <f>IFERROR(COUNTIF(Table1[[#This Row],[I1) Child Looked After (CLA) in progress]:[I13) Exclusions]],"Y")*12,"")</f>
        <v>0</v>
      </c>
      <c r="BA25" s="25">
        <f>IFERROR(COUNTIF(Table1[[#This Row],[P1) Previously looked after child (PLA)]:[P17) Attendance]],"Y")*4,"")</f>
        <v>0</v>
      </c>
      <c r="BB25" s="25">
        <f>IFERROR(COUNTIF(Table1[[#This Row],[T1) Social, emotional and mental health needs (SEMH)]:[T14) Attendance]],"Y")*1,"")</f>
        <v>0</v>
      </c>
      <c r="BC25" s="27" t="str">
        <f>IF(ISBLANK(Table1[[#This Row],[Child First Name]]),"",SUM(Table1[[#This Row],[Total Red]:[Total Yellow]]))</f>
        <v/>
      </c>
      <c r="BD25" s="25" t="str">
        <f>IF(ISBLANK(Table1[[#This Row],[Child First Name]]),"",IF(Table1[[#This Row],[Score]]&lt;1,"Universal Need",IF(Table1[[#This Row],[Score]]&lt;4,"Targeted Need",IF(Table1[[#This Row],[Score]]&lt;12,"Personalised Need","Intensive Need"))))</f>
        <v/>
      </c>
    </row>
    <row r="26" spans="1:56" ht="15" x14ac:dyDescent="0.2">
      <c r="A26" s="24"/>
      <c r="B26" s="25"/>
      <c r="C26" s="25"/>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5">
        <f>IFERROR(COUNTIF(Table1[[#This Row],[I1) Child Looked After (CLA) in progress]:[I13) Exclusions]],"Y")*12,"")</f>
        <v>0</v>
      </c>
      <c r="BA26" s="25">
        <f>IFERROR(COUNTIF(Table1[[#This Row],[P1) Previously looked after child (PLA)]:[P17) Attendance]],"Y")*4,"")</f>
        <v>0</v>
      </c>
      <c r="BB26" s="25">
        <f>IFERROR(COUNTIF(Table1[[#This Row],[T1) Social, emotional and mental health needs (SEMH)]:[T14) Attendance]],"Y")*1,"")</f>
        <v>0</v>
      </c>
      <c r="BC26" s="27" t="str">
        <f>IF(ISBLANK(Table1[[#This Row],[Child First Name]]),"",SUM(Table1[[#This Row],[Total Red]:[Total Yellow]]))</f>
        <v/>
      </c>
      <c r="BD26" s="25" t="str">
        <f>IF(ISBLANK(Table1[[#This Row],[Child First Name]]),"",IF(Table1[[#This Row],[Score]]&lt;1,"Universal Need",IF(Table1[[#This Row],[Score]]&lt;4,"Targeted Need",IF(Table1[[#This Row],[Score]]&lt;12,"Personalised Need","Intensive Need"))))</f>
        <v/>
      </c>
    </row>
    <row r="27" spans="1:56" ht="15" x14ac:dyDescent="0.2">
      <c r="A27" s="24"/>
      <c r="B27" s="25"/>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5">
        <f>IFERROR(COUNTIF(Table1[[#This Row],[I1) Child Looked After (CLA) in progress]:[I13) Exclusions]],"Y")*12,"")</f>
        <v>0</v>
      </c>
      <c r="BA27" s="25">
        <f>IFERROR(COUNTIF(Table1[[#This Row],[P1) Previously looked after child (PLA)]:[P17) Attendance]],"Y")*4,"")</f>
        <v>0</v>
      </c>
      <c r="BB27" s="25">
        <f>IFERROR(COUNTIF(Table1[[#This Row],[T1) Social, emotional and mental health needs (SEMH)]:[T14) Attendance]],"Y")*1,"")</f>
        <v>0</v>
      </c>
      <c r="BC27" s="27" t="str">
        <f>IF(ISBLANK(Table1[[#This Row],[Child First Name]]),"",SUM(Table1[[#This Row],[Total Red]:[Total Yellow]]))</f>
        <v/>
      </c>
      <c r="BD27" s="25" t="str">
        <f>IF(ISBLANK(Table1[[#This Row],[Child First Name]]),"",IF(Table1[[#This Row],[Score]]&lt;1,"Universal Need",IF(Table1[[#This Row],[Score]]&lt;4,"Targeted Need",IF(Table1[[#This Row],[Score]]&lt;12,"Personalised Need","Intensive Need"))))</f>
        <v/>
      </c>
    </row>
    <row r="28" spans="1:56" ht="15" x14ac:dyDescent="0.2">
      <c r="A28" s="24"/>
      <c r="B28" s="25"/>
      <c r="C28" s="25"/>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5">
        <f>IFERROR(COUNTIF(Table1[[#This Row],[I1) Child Looked After (CLA) in progress]:[I13) Exclusions]],"Y")*12,"")</f>
        <v>0</v>
      </c>
      <c r="BA28" s="25">
        <f>IFERROR(COUNTIF(Table1[[#This Row],[P1) Previously looked after child (PLA)]:[P17) Attendance]],"Y")*4,"")</f>
        <v>0</v>
      </c>
      <c r="BB28" s="25">
        <f>IFERROR(COUNTIF(Table1[[#This Row],[T1) Social, emotional and mental health needs (SEMH)]:[T14) Attendance]],"Y")*1,"")</f>
        <v>0</v>
      </c>
      <c r="BC28" s="27" t="str">
        <f>IF(ISBLANK(Table1[[#This Row],[Child First Name]]),"",SUM(Table1[[#This Row],[Total Red]:[Total Yellow]]))</f>
        <v/>
      </c>
      <c r="BD28" s="25" t="str">
        <f>IF(ISBLANK(Table1[[#This Row],[Child First Name]]),"",IF(Table1[[#This Row],[Score]]&lt;1,"Universal Need",IF(Table1[[#This Row],[Score]]&lt;4,"Targeted Need",IF(Table1[[#This Row],[Score]]&lt;12,"Personalised Need","Intensive Need"))))</f>
        <v/>
      </c>
    </row>
    <row r="29" spans="1:56" ht="15" x14ac:dyDescent="0.2">
      <c r="A29" s="24"/>
      <c r="B29" s="25"/>
      <c r="C29" s="25"/>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5">
        <f>IFERROR(COUNTIF(Table1[[#This Row],[I1) Child Looked After (CLA) in progress]:[I13) Exclusions]],"Y")*12,"")</f>
        <v>0</v>
      </c>
      <c r="BA29" s="25">
        <f>IFERROR(COUNTIF(Table1[[#This Row],[P1) Previously looked after child (PLA)]:[P17) Attendance]],"Y")*4,"")</f>
        <v>0</v>
      </c>
      <c r="BB29" s="25">
        <f>IFERROR(COUNTIF(Table1[[#This Row],[T1) Social, emotional and mental health needs (SEMH)]:[T14) Attendance]],"Y")*1,"")</f>
        <v>0</v>
      </c>
      <c r="BC29" s="27" t="str">
        <f>IF(ISBLANK(Table1[[#This Row],[Child First Name]]),"",SUM(Table1[[#This Row],[Total Red]:[Total Yellow]]))</f>
        <v/>
      </c>
      <c r="BD29" s="25" t="str">
        <f>IF(ISBLANK(Table1[[#This Row],[Child First Name]]),"",IF(Table1[[#This Row],[Score]]&lt;1,"Universal Need",IF(Table1[[#This Row],[Score]]&lt;4,"Targeted Need",IF(Table1[[#This Row],[Score]]&lt;12,"Personalised Need","Intensive Need"))))</f>
        <v/>
      </c>
    </row>
    <row r="30" spans="1:56" ht="15" x14ac:dyDescent="0.2">
      <c r="A30" s="24"/>
      <c r="B30" s="25"/>
      <c r="C30" s="25"/>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5">
        <f>IFERROR(COUNTIF(Table1[[#This Row],[I1) Child Looked After (CLA) in progress]:[I13) Exclusions]],"Y")*12,"")</f>
        <v>0</v>
      </c>
      <c r="BA30" s="25">
        <f>IFERROR(COUNTIF(Table1[[#This Row],[P1) Previously looked after child (PLA)]:[P17) Attendance]],"Y")*4,"")</f>
        <v>0</v>
      </c>
      <c r="BB30" s="25">
        <f>IFERROR(COUNTIF(Table1[[#This Row],[T1) Social, emotional and mental health needs (SEMH)]:[T14) Attendance]],"Y")*1,"")</f>
        <v>0</v>
      </c>
      <c r="BC30" s="27" t="str">
        <f>IF(ISBLANK(Table1[[#This Row],[Child First Name]]),"",SUM(Table1[[#This Row],[Total Red]:[Total Yellow]]))</f>
        <v/>
      </c>
      <c r="BD30" s="25" t="str">
        <f>IF(ISBLANK(Table1[[#This Row],[Child First Name]]),"",IF(Table1[[#This Row],[Score]]&lt;1,"Universal Need",IF(Table1[[#This Row],[Score]]&lt;4,"Targeted Need",IF(Table1[[#This Row],[Score]]&lt;12,"Personalised Need","Intensive Need"))))</f>
        <v/>
      </c>
    </row>
    <row r="31" spans="1:56" ht="15" x14ac:dyDescent="0.2">
      <c r="A31" s="24"/>
      <c r="B31" s="25"/>
      <c r="C31" s="25"/>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5">
        <f>IFERROR(COUNTIF(Table1[[#This Row],[I1) Child Looked After (CLA) in progress]:[I13) Exclusions]],"Y")*12,"")</f>
        <v>0</v>
      </c>
      <c r="BA31" s="25">
        <f>IFERROR(COUNTIF(Table1[[#This Row],[P1) Previously looked after child (PLA)]:[P17) Attendance]],"Y")*4,"")</f>
        <v>0</v>
      </c>
      <c r="BB31" s="25">
        <f>IFERROR(COUNTIF(Table1[[#This Row],[T1) Social, emotional and mental health needs (SEMH)]:[T14) Attendance]],"Y")*1,"")</f>
        <v>0</v>
      </c>
      <c r="BC31" s="27" t="str">
        <f>IF(ISBLANK(Table1[[#This Row],[Child First Name]]),"",SUM(Table1[[#This Row],[Total Red]:[Total Yellow]]))</f>
        <v/>
      </c>
      <c r="BD31" s="25" t="str">
        <f>IF(ISBLANK(Table1[[#This Row],[Child First Name]]),"",IF(Table1[[#This Row],[Score]]&lt;1,"Universal Need",IF(Table1[[#This Row],[Score]]&lt;4,"Targeted Need",IF(Table1[[#This Row],[Score]]&lt;12,"Personalised Need","Intensive Need"))))</f>
        <v/>
      </c>
    </row>
    <row r="32" spans="1:56" ht="15" x14ac:dyDescent="0.2">
      <c r="A32" s="24"/>
      <c r="B32" s="25"/>
      <c r="C32" s="25"/>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5">
        <f>IFERROR(COUNTIF(Table1[[#This Row],[I1) Child Looked After (CLA) in progress]:[I13) Exclusions]],"Y")*12,"")</f>
        <v>0</v>
      </c>
      <c r="BA32" s="25">
        <f>IFERROR(COUNTIF(Table1[[#This Row],[P1) Previously looked after child (PLA)]:[P17) Attendance]],"Y")*4,"")</f>
        <v>0</v>
      </c>
      <c r="BB32" s="25">
        <f>IFERROR(COUNTIF(Table1[[#This Row],[T1) Social, emotional and mental health needs (SEMH)]:[T14) Attendance]],"Y")*1,"")</f>
        <v>0</v>
      </c>
      <c r="BC32" s="27" t="str">
        <f>IF(ISBLANK(Table1[[#This Row],[Child First Name]]),"",SUM(Table1[[#This Row],[Total Red]:[Total Yellow]]))</f>
        <v/>
      </c>
      <c r="BD32" s="25" t="str">
        <f>IF(ISBLANK(Table1[[#This Row],[Child First Name]]),"",IF(Table1[[#This Row],[Score]]&lt;1,"Universal Need",IF(Table1[[#This Row],[Score]]&lt;4,"Targeted Need",IF(Table1[[#This Row],[Score]]&lt;12,"Personalised Need","Intensive Need"))))</f>
        <v/>
      </c>
    </row>
    <row r="33" spans="1:56" ht="15" x14ac:dyDescent="0.2">
      <c r="A33" s="24"/>
      <c r="B33" s="2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5">
        <f>IFERROR(COUNTIF(Table1[[#This Row],[I1) Child Looked After (CLA) in progress]:[I13) Exclusions]],"Y")*12,"")</f>
        <v>0</v>
      </c>
      <c r="BA33" s="25">
        <f>IFERROR(COUNTIF(Table1[[#This Row],[P1) Previously looked after child (PLA)]:[P17) Attendance]],"Y")*4,"")</f>
        <v>0</v>
      </c>
      <c r="BB33" s="25">
        <f>IFERROR(COUNTIF(Table1[[#This Row],[T1) Social, emotional and mental health needs (SEMH)]:[T14) Attendance]],"Y")*1,"")</f>
        <v>0</v>
      </c>
      <c r="BC33" s="27" t="str">
        <f>IF(ISBLANK(Table1[[#This Row],[Child First Name]]),"",SUM(Table1[[#This Row],[Total Red]:[Total Yellow]]))</f>
        <v/>
      </c>
      <c r="BD33" s="25" t="str">
        <f>IF(ISBLANK(Table1[[#This Row],[Child First Name]]),"",IF(Table1[[#This Row],[Score]]&lt;1,"Universal Need",IF(Table1[[#This Row],[Score]]&lt;4,"Targeted Need",IF(Table1[[#This Row],[Score]]&lt;12,"Personalised Need","Intensive Need"))))</f>
        <v/>
      </c>
    </row>
    <row r="34" spans="1:56" ht="15" x14ac:dyDescent="0.2">
      <c r="A34" s="24"/>
      <c r="B34" s="25"/>
      <c r="C34" s="25"/>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5">
        <f>IFERROR(COUNTIF(Table1[[#This Row],[I1) Child Looked After (CLA) in progress]:[I13) Exclusions]],"Y")*12,"")</f>
        <v>0</v>
      </c>
      <c r="BA34" s="25">
        <f>IFERROR(COUNTIF(Table1[[#This Row],[P1) Previously looked after child (PLA)]:[P17) Attendance]],"Y")*4,"")</f>
        <v>0</v>
      </c>
      <c r="BB34" s="25">
        <f>IFERROR(COUNTIF(Table1[[#This Row],[T1) Social, emotional and mental health needs (SEMH)]:[T14) Attendance]],"Y")*1,"")</f>
        <v>0</v>
      </c>
      <c r="BC34" s="27" t="str">
        <f>IF(ISBLANK(Table1[[#This Row],[Child First Name]]),"",SUM(Table1[[#This Row],[Total Red]:[Total Yellow]]))</f>
        <v/>
      </c>
      <c r="BD34" s="25" t="str">
        <f>IF(ISBLANK(Table1[[#This Row],[Child First Name]]),"",IF(Table1[[#This Row],[Score]]&lt;1,"Universal Need",IF(Table1[[#This Row],[Score]]&lt;4,"Targeted Need",IF(Table1[[#This Row],[Score]]&lt;12,"Personalised Need","Intensive Need"))))</f>
        <v/>
      </c>
    </row>
    <row r="35" spans="1:56" ht="15" x14ac:dyDescent="0.2">
      <c r="A35" s="24"/>
      <c r="B35" s="25"/>
      <c r="C35" s="25"/>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5">
        <f>IFERROR(COUNTIF(Table1[[#This Row],[I1) Child Looked After (CLA) in progress]:[I13) Exclusions]],"Y")*12,"")</f>
        <v>0</v>
      </c>
      <c r="BA35" s="25">
        <f>IFERROR(COUNTIF(Table1[[#This Row],[P1) Previously looked after child (PLA)]:[P17) Attendance]],"Y")*4,"")</f>
        <v>0</v>
      </c>
      <c r="BB35" s="25">
        <f>IFERROR(COUNTIF(Table1[[#This Row],[T1) Social, emotional and mental health needs (SEMH)]:[T14) Attendance]],"Y")*1,"")</f>
        <v>0</v>
      </c>
      <c r="BC35" s="27" t="str">
        <f>IF(ISBLANK(Table1[[#This Row],[Child First Name]]),"",SUM(Table1[[#This Row],[Total Red]:[Total Yellow]]))</f>
        <v/>
      </c>
      <c r="BD35" s="25" t="str">
        <f>IF(ISBLANK(Table1[[#This Row],[Child First Name]]),"",IF(Table1[[#This Row],[Score]]&lt;1,"Universal Need",IF(Table1[[#This Row],[Score]]&lt;4,"Targeted Need",IF(Table1[[#This Row],[Score]]&lt;12,"Personalised Need","Intensive Need"))))</f>
        <v/>
      </c>
    </row>
    <row r="36" spans="1:56" ht="15" x14ac:dyDescent="0.2">
      <c r="A36" s="24"/>
      <c r="B36" s="25"/>
      <c r="C36" s="25"/>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5">
        <f>IFERROR(COUNTIF(Table1[[#This Row],[I1) Child Looked After (CLA) in progress]:[I13) Exclusions]],"Y")*12,"")</f>
        <v>0</v>
      </c>
      <c r="BA36" s="25">
        <f>IFERROR(COUNTIF(Table1[[#This Row],[P1) Previously looked after child (PLA)]:[P17) Attendance]],"Y")*4,"")</f>
        <v>0</v>
      </c>
      <c r="BB36" s="25">
        <f>IFERROR(COUNTIF(Table1[[#This Row],[T1) Social, emotional and mental health needs (SEMH)]:[T14) Attendance]],"Y")*1,"")</f>
        <v>0</v>
      </c>
      <c r="BC36" s="27" t="str">
        <f>IF(ISBLANK(Table1[[#This Row],[Child First Name]]),"",SUM(Table1[[#This Row],[Total Red]:[Total Yellow]]))</f>
        <v/>
      </c>
      <c r="BD36" s="25" t="str">
        <f>IF(ISBLANK(Table1[[#This Row],[Child First Name]]),"",IF(Table1[[#This Row],[Score]]&lt;1,"Universal Need",IF(Table1[[#This Row],[Score]]&lt;4,"Targeted Need",IF(Table1[[#This Row],[Score]]&lt;12,"Personalised Need","Intensive Need"))))</f>
        <v/>
      </c>
    </row>
    <row r="37" spans="1:56" ht="15" x14ac:dyDescent="0.2">
      <c r="A37" s="24"/>
      <c r="B37" s="25"/>
      <c r="C37" s="25"/>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5">
        <f>IFERROR(COUNTIF(Table1[[#This Row],[I1) Child Looked After (CLA) in progress]:[I13) Exclusions]],"Y")*12,"")</f>
        <v>0</v>
      </c>
      <c r="BA37" s="25">
        <f>IFERROR(COUNTIF(Table1[[#This Row],[P1) Previously looked after child (PLA)]:[P17) Attendance]],"Y")*4,"")</f>
        <v>0</v>
      </c>
      <c r="BB37" s="25">
        <f>IFERROR(COUNTIF(Table1[[#This Row],[T1) Social, emotional and mental health needs (SEMH)]:[T14) Attendance]],"Y")*1,"")</f>
        <v>0</v>
      </c>
      <c r="BC37" s="27" t="str">
        <f>IF(ISBLANK(Table1[[#This Row],[Child First Name]]),"",SUM(Table1[[#This Row],[Total Red]:[Total Yellow]]))</f>
        <v/>
      </c>
      <c r="BD37" s="25" t="str">
        <f>IF(ISBLANK(Table1[[#This Row],[Child First Name]]),"",IF(Table1[[#This Row],[Score]]&lt;1,"Universal Need",IF(Table1[[#This Row],[Score]]&lt;4,"Targeted Need",IF(Table1[[#This Row],[Score]]&lt;12,"Personalised Need","Intensive Need"))))</f>
        <v/>
      </c>
    </row>
    <row r="38" spans="1:56" ht="15" x14ac:dyDescent="0.2">
      <c r="A38" s="24"/>
      <c r="B38" s="25"/>
      <c r="C38" s="25"/>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5">
        <f>IFERROR(COUNTIF(Table1[[#This Row],[I1) Child Looked After (CLA) in progress]:[I13) Exclusions]],"Y")*12,"")</f>
        <v>0</v>
      </c>
      <c r="BA38" s="25">
        <f>IFERROR(COUNTIF(Table1[[#This Row],[P1) Previously looked after child (PLA)]:[P17) Attendance]],"Y")*4,"")</f>
        <v>0</v>
      </c>
      <c r="BB38" s="25">
        <f>IFERROR(COUNTIF(Table1[[#This Row],[T1) Social, emotional and mental health needs (SEMH)]:[T14) Attendance]],"Y")*1,"")</f>
        <v>0</v>
      </c>
      <c r="BC38" s="27" t="str">
        <f>IF(ISBLANK(Table1[[#This Row],[Child First Name]]),"",SUM(Table1[[#This Row],[Total Red]:[Total Yellow]]))</f>
        <v/>
      </c>
      <c r="BD38" s="25" t="str">
        <f>IF(ISBLANK(Table1[[#This Row],[Child First Name]]),"",IF(Table1[[#This Row],[Score]]&lt;1,"Universal Need",IF(Table1[[#This Row],[Score]]&lt;4,"Targeted Need",IF(Table1[[#This Row],[Score]]&lt;12,"Personalised Need","Intensive Need"))))</f>
        <v/>
      </c>
    </row>
    <row r="39" spans="1:56" ht="15" x14ac:dyDescent="0.2">
      <c r="A39" s="24"/>
      <c r="B39" s="25"/>
      <c r="C39" s="25"/>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5">
        <f>IFERROR(COUNTIF(Table1[[#This Row],[I1) Child Looked After (CLA) in progress]:[I13) Exclusions]],"Y")*12,"")</f>
        <v>0</v>
      </c>
      <c r="BA39" s="25">
        <f>IFERROR(COUNTIF(Table1[[#This Row],[P1) Previously looked after child (PLA)]:[P17) Attendance]],"Y")*4,"")</f>
        <v>0</v>
      </c>
      <c r="BB39" s="25">
        <f>IFERROR(COUNTIF(Table1[[#This Row],[T1) Social, emotional and mental health needs (SEMH)]:[T14) Attendance]],"Y")*1,"")</f>
        <v>0</v>
      </c>
      <c r="BC39" s="27" t="str">
        <f>IF(ISBLANK(Table1[[#This Row],[Child First Name]]),"",SUM(Table1[[#This Row],[Total Red]:[Total Yellow]]))</f>
        <v/>
      </c>
      <c r="BD39" s="25" t="str">
        <f>IF(ISBLANK(Table1[[#This Row],[Child First Name]]),"",IF(Table1[[#This Row],[Score]]&lt;1,"Universal Need",IF(Table1[[#This Row],[Score]]&lt;4,"Targeted Need",IF(Table1[[#This Row],[Score]]&lt;12,"Personalised Need","Intensive Need"))))</f>
        <v/>
      </c>
    </row>
    <row r="40" spans="1:56" ht="15" x14ac:dyDescent="0.2">
      <c r="A40" s="24"/>
      <c r="B40" s="25"/>
      <c r="C40" s="25"/>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5">
        <f>IFERROR(COUNTIF(Table1[[#This Row],[I1) Child Looked After (CLA) in progress]:[I13) Exclusions]],"Y")*12,"")</f>
        <v>0</v>
      </c>
      <c r="BA40" s="25">
        <f>IFERROR(COUNTIF(Table1[[#This Row],[P1) Previously looked after child (PLA)]:[P17) Attendance]],"Y")*4,"")</f>
        <v>0</v>
      </c>
      <c r="BB40" s="25">
        <f>IFERROR(COUNTIF(Table1[[#This Row],[T1) Social, emotional and mental health needs (SEMH)]:[T14) Attendance]],"Y")*1,"")</f>
        <v>0</v>
      </c>
      <c r="BC40" s="27" t="str">
        <f>IF(ISBLANK(Table1[[#This Row],[Child First Name]]),"",SUM(Table1[[#This Row],[Total Red]:[Total Yellow]]))</f>
        <v/>
      </c>
      <c r="BD40" s="25" t="str">
        <f>IF(ISBLANK(Table1[[#This Row],[Child First Name]]),"",IF(Table1[[#This Row],[Score]]&lt;1,"Universal Need",IF(Table1[[#This Row],[Score]]&lt;4,"Targeted Need",IF(Table1[[#This Row],[Score]]&lt;12,"Personalised Need","Intensive Need"))))</f>
        <v/>
      </c>
    </row>
    <row r="41" spans="1:56" ht="15" x14ac:dyDescent="0.2">
      <c r="A41" s="24"/>
      <c r="B41" s="25"/>
      <c r="C41" s="25"/>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5">
        <f>IFERROR(COUNTIF(Table1[[#This Row],[I1) Child Looked After (CLA) in progress]:[I13) Exclusions]],"Y")*12,"")</f>
        <v>0</v>
      </c>
      <c r="BA41" s="25">
        <f>IFERROR(COUNTIF(Table1[[#This Row],[P1) Previously looked after child (PLA)]:[P17) Attendance]],"Y")*4,"")</f>
        <v>0</v>
      </c>
      <c r="BB41" s="25">
        <f>IFERROR(COUNTIF(Table1[[#This Row],[T1) Social, emotional and mental health needs (SEMH)]:[T14) Attendance]],"Y")*1,"")</f>
        <v>0</v>
      </c>
      <c r="BC41" s="27" t="str">
        <f>IF(ISBLANK(Table1[[#This Row],[Child First Name]]),"",SUM(Table1[[#This Row],[Total Red]:[Total Yellow]]))</f>
        <v/>
      </c>
      <c r="BD41" s="25" t="str">
        <f>IF(ISBLANK(Table1[[#This Row],[Child First Name]]),"",IF(Table1[[#This Row],[Score]]&lt;1,"Universal Need",IF(Table1[[#This Row],[Score]]&lt;4,"Targeted Need",IF(Table1[[#This Row],[Score]]&lt;12,"Personalised Need","Intensive Need"))))</f>
        <v/>
      </c>
    </row>
    <row r="42" spans="1:56" ht="15" x14ac:dyDescent="0.2">
      <c r="A42" s="24"/>
      <c r="B42" s="25"/>
      <c r="C42" s="25"/>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5">
        <f>IFERROR(COUNTIF(Table1[[#This Row],[I1) Child Looked After (CLA) in progress]:[I13) Exclusions]],"Y")*12,"")</f>
        <v>0</v>
      </c>
      <c r="BA42" s="25">
        <f>IFERROR(COUNTIF(Table1[[#This Row],[P1) Previously looked after child (PLA)]:[P17) Attendance]],"Y")*4,"")</f>
        <v>0</v>
      </c>
      <c r="BB42" s="25">
        <f>IFERROR(COUNTIF(Table1[[#This Row],[T1) Social, emotional and mental health needs (SEMH)]:[T14) Attendance]],"Y")*1,"")</f>
        <v>0</v>
      </c>
      <c r="BC42" s="27" t="str">
        <f>IF(ISBLANK(Table1[[#This Row],[Child First Name]]),"",SUM(Table1[[#This Row],[Total Red]:[Total Yellow]]))</f>
        <v/>
      </c>
      <c r="BD42" s="25" t="str">
        <f>IF(ISBLANK(Table1[[#This Row],[Child First Name]]),"",IF(Table1[[#This Row],[Score]]&lt;1,"Universal Need",IF(Table1[[#This Row],[Score]]&lt;4,"Targeted Need",IF(Table1[[#This Row],[Score]]&lt;12,"Personalised Need","Intensive Need"))))</f>
        <v/>
      </c>
    </row>
    <row r="43" spans="1:56" ht="15" x14ac:dyDescent="0.2">
      <c r="A43" s="24"/>
      <c r="B43" s="25"/>
      <c r="C43" s="25"/>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5">
        <f>IFERROR(COUNTIF(Table1[[#This Row],[I1) Child Looked After (CLA) in progress]:[I13) Exclusions]],"Y")*12,"")</f>
        <v>0</v>
      </c>
      <c r="BA43" s="25">
        <f>IFERROR(COUNTIF(Table1[[#This Row],[P1) Previously looked after child (PLA)]:[P17) Attendance]],"Y")*4,"")</f>
        <v>0</v>
      </c>
      <c r="BB43" s="25">
        <f>IFERROR(COUNTIF(Table1[[#This Row],[T1) Social, emotional and mental health needs (SEMH)]:[T14) Attendance]],"Y")*1,"")</f>
        <v>0</v>
      </c>
      <c r="BC43" s="27" t="str">
        <f>IF(ISBLANK(Table1[[#This Row],[Child First Name]]),"",SUM(Table1[[#This Row],[Total Red]:[Total Yellow]]))</f>
        <v/>
      </c>
      <c r="BD43" s="25" t="str">
        <f>IF(ISBLANK(Table1[[#This Row],[Child First Name]]),"",IF(Table1[[#This Row],[Score]]&lt;1,"Universal Need",IF(Table1[[#This Row],[Score]]&lt;4,"Targeted Need",IF(Table1[[#This Row],[Score]]&lt;12,"Personalised Need","Intensive Need"))))</f>
        <v/>
      </c>
    </row>
    <row r="44" spans="1:56" ht="15" x14ac:dyDescent="0.2">
      <c r="A44" s="24"/>
      <c r="B44" s="25"/>
      <c r="C44" s="25"/>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5">
        <f>IFERROR(COUNTIF(Table1[[#This Row],[I1) Child Looked After (CLA) in progress]:[I13) Exclusions]],"Y")*12,"")</f>
        <v>0</v>
      </c>
      <c r="BA44" s="25">
        <f>IFERROR(COUNTIF(Table1[[#This Row],[P1) Previously looked after child (PLA)]:[P17) Attendance]],"Y")*4,"")</f>
        <v>0</v>
      </c>
      <c r="BB44" s="25">
        <f>IFERROR(COUNTIF(Table1[[#This Row],[T1) Social, emotional and mental health needs (SEMH)]:[T14) Attendance]],"Y")*1,"")</f>
        <v>0</v>
      </c>
      <c r="BC44" s="27" t="str">
        <f>IF(ISBLANK(Table1[[#This Row],[Child First Name]]),"",SUM(Table1[[#This Row],[Total Red]:[Total Yellow]]))</f>
        <v/>
      </c>
      <c r="BD44" s="25" t="str">
        <f>IF(ISBLANK(Table1[[#This Row],[Child First Name]]),"",IF(Table1[[#This Row],[Score]]&lt;1,"Universal Need",IF(Table1[[#This Row],[Score]]&lt;4,"Targeted Need",IF(Table1[[#This Row],[Score]]&lt;12,"Personalised Need","Intensive Need"))))</f>
        <v/>
      </c>
    </row>
    <row r="45" spans="1:56" ht="15" x14ac:dyDescent="0.2">
      <c r="A45" s="24"/>
      <c r="B45" s="25"/>
      <c r="C45" s="25"/>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5">
        <f>IFERROR(COUNTIF(Table1[[#This Row],[I1) Child Looked After (CLA) in progress]:[I13) Exclusions]],"Y")*12,"")</f>
        <v>0</v>
      </c>
      <c r="BA45" s="25">
        <f>IFERROR(COUNTIF(Table1[[#This Row],[P1) Previously looked after child (PLA)]:[P17) Attendance]],"Y")*4,"")</f>
        <v>0</v>
      </c>
      <c r="BB45" s="25">
        <f>IFERROR(COUNTIF(Table1[[#This Row],[T1) Social, emotional and mental health needs (SEMH)]:[T14) Attendance]],"Y")*1,"")</f>
        <v>0</v>
      </c>
      <c r="BC45" s="27" t="str">
        <f>IF(ISBLANK(Table1[[#This Row],[Child First Name]]),"",SUM(Table1[[#This Row],[Total Red]:[Total Yellow]]))</f>
        <v/>
      </c>
      <c r="BD45" s="25" t="str">
        <f>IF(ISBLANK(Table1[[#This Row],[Child First Name]]),"",IF(Table1[[#This Row],[Score]]&lt;1,"Universal Need",IF(Table1[[#This Row],[Score]]&lt;4,"Targeted Need",IF(Table1[[#This Row],[Score]]&lt;12,"Personalised Need","Intensive Need"))))</f>
        <v/>
      </c>
    </row>
    <row r="46" spans="1:56" ht="15" x14ac:dyDescent="0.2">
      <c r="A46" s="24"/>
      <c r="B46" s="25"/>
      <c r="C46" s="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5">
        <f>IFERROR(COUNTIF(Table1[[#This Row],[I1) Child Looked After (CLA) in progress]:[I13) Exclusions]],"Y")*12,"")</f>
        <v>0</v>
      </c>
      <c r="BA46" s="25">
        <f>IFERROR(COUNTIF(Table1[[#This Row],[P1) Previously looked after child (PLA)]:[P17) Attendance]],"Y")*4,"")</f>
        <v>0</v>
      </c>
      <c r="BB46" s="25">
        <f>IFERROR(COUNTIF(Table1[[#This Row],[T1) Social, emotional and mental health needs (SEMH)]:[T14) Attendance]],"Y")*1,"")</f>
        <v>0</v>
      </c>
      <c r="BC46" s="27" t="str">
        <f>IF(ISBLANK(Table1[[#This Row],[Child First Name]]),"",SUM(Table1[[#This Row],[Total Red]:[Total Yellow]]))</f>
        <v/>
      </c>
      <c r="BD46" s="25" t="str">
        <f>IF(ISBLANK(Table1[[#This Row],[Child First Name]]),"",IF(Table1[[#This Row],[Score]]&lt;1,"Universal Need",IF(Table1[[#This Row],[Score]]&lt;4,"Targeted Need",IF(Table1[[#This Row],[Score]]&lt;12,"Personalised Need","Intensive Need"))))</f>
        <v/>
      </c>
    </row>
    <row r="47" spans="1:56" ht="15" x14ac:dyDescent="0.2">
      <c r="A47" s="24"/>
      <c r="B47" s="25"/>
      <c r="C47" s="25"/>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5">
        <f>IFERROR(COUNTIF(Table1[[#This Row],[I1) Child Looked After (CLA) in progress]:[I13) Exclusions]],"Y")*12,"")</f>
        <v>0</v>
      </c>
      <c r="BA47" s="25">
        <f>IFERROR(COUNTIF(Table1[[#This Row],[P1) Previously looked after child (PLA)]:[P17) Attendance]],"Y")*4,"")</f>
        <v>0</v>
      </c>
      <c r="BB47" s="25">
        <f>IFERROR(COUNTIF(Table1[[#This Row],[T1) Social, emotional and mental health needs (SEMH)]:[T14) Attendance]],"Y")*1,"")</f>
        <v>0</v>
      </c>
      <c r="BC47" s="27" t="str">
        <f>IF(ISBLANK(Table1[[#This Row],[Child First Name]]),"",SUM(Table1[[#This Row],[Total Red]:[Total Yellow]]))</f>
        <v/>
      </c>
      <c r="BD47" s="25" t="str">
        <f>IF(ISBLANK(Table1[[#This Row],[Child First Name]]),"",IF(Table1[[#This Row],[Score]]&lt;1,"Universal Need",IF(Table1[[#This Row],[Score]]&lt;4,"Targeted Need",IF(Table1[[#This Row],[Score]]&lt;12,"Personalised Need","Intensive Need"))))</f>
        <v/>
      </c>
    </row>
    <row r="48" spans="1:56" ht="15" x14ac:dyDescent="0.2">
      <c r="A48" s="24"/>
      <c r="B48" s="25"/>
      <c r="C48" s="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5">
        <f>IFERROR(COUNTIF(Table1[[#This Row],[I1) Child Looked After (CLA) in progress]:[I13) Exclusions]],"Y")*12,"")</f>
        <v>0</v>
      </c>
      <c r="BA48" s="25">
        <f>IFERROR(COUNTIF(Table1[[#This Row],[P1) Previously looked after child (PLA)]:[P17) Attendance]],"Y")*4,"")</f>
        <v>0</v>
      </c>
      <c r="BB48" s="25">
        <f>IFERROR(COUNTIF(Table1[[#This Row],[T1) Social, emotional and mental health needs (SEMH)]:[T14) Attendance]],"Y")*1,"")</f>
        <v>0</v>
      </c>
      <c r="BC48" s="27" t="str">
        <f>IF(ISBLANK(Table1[[#This Row],[Child First Name]]),"",SUM(Table1[[#This Row],[Total Red]:[Total Yellow]]))</f>
        <v/>
      </c>
      <c r="BD48" s="25" t="str">
        <f>IF(ISBLANK(Table1[[#This Row],[Child First Name]]),"",IF(Table1[[#This Row],[Score]]&lt;1,"Universal Need",IF(Table1[[#This Row],[Score]]&lt;4,"Targeted Need",IF(Table1[[#This Row],[Score]]&lt;12,"Personalised Need","Intensive Need"))))</f>
        <v/>
      </c>
    </row>
    <row r="49" spans="1:56" ht="15" x14ac:dyDescent="0.2">
      <c r="A49" s="24"/>
      <c r="B49" s="25"/>
      <c r="C49" s="25"/>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5">
        <f>IFERROR(COUNTIF(Table1[[#This Row],[I1) Child Looked After (CLA) in progress]:[I13) Exclusions]],"Y")*12,"")</f>
        <v>0</v>
      </c>
      <c r="BA49" s="25">
        <f>IFERROR(COUNTIF(Table1[[#This Row],[P1) Previously looked after child (PLA)]:[P17) Attendance]],"Y")*4,"")</f>
        <v>0</v>
      </c>
      <c r="BB49" s="25">
        <f>IFERROR(COUNTIF(Table1[[#This Row],[T1) Social, emotional and mental health needs (SEMH)]:[T14) Attendance]],"Y")*1,"")</f>
        <v>0</v>
      </c>
      <c r="BC49" s="27" t="str">
        <f>IF(ISBLANK(Table1[[#This Row],[Child First Name]]),"",SUM(Table1[[#This Row],[Total Red]:[Total Yellow]]))</f>
        <v/>
      </c>
      <c r="BD49" s="25" t="str">
        <f>IF(ISBLANK(Table1[[#This Row],[Child First Name]]),"",IF(Table1[[#This Row],[Score]]&lt;1,"Universal Need",IF(Table1[[#This Row],[Score]]&lt;4,"Targeted Need",IF(Table1[[#This Row],[Score]]&lt;12,"Personalised Need","Intensive Need"))))</f>
        <v/>
      </c>
    </row>
    <row r="50" spans="1:56" ht="15" x14ac:dyDescent="0.2">
      <c r="A50" s="24"/>
      <c r="B50" s="25"/>
      <c r="C50" s="25"/>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5">
        <f>IFERROR(COUNTIF(Table1[[#This Row],[I1) Child Looked After (CLA) in progress]:[I13) Exclusions]],"Y")*12,"")</f>
        <v>0</v>
      </c>
      <c r="BA50" s="25">
        <f>IFERROR(COUNTIF(Table1[[#This Row],[P1) Previously looked after child (PLA)]:[P17) Attendance]],"Y")*4,"")</f>
        <v>0</v>
      </c>
      <c r="BB50" s="25">
        <f>IFERROR(COUNTIF(Table1[[#This Row],[T1) Social, emotional and mental health needs (SEMH)]:[T14) Attendance]],"Y")*1,"")</f>
        <v>0</v>
      </c>
      <c r="BC50" s="27" t="str">
        <f>IF(ISBLANK(Table1[[#This Row],[Child First Name]]),"",SUM(Table1[[#This Row],[Total Red]:[Total Yellow]]))</f>
        <v/>
      </c>
      <c r="BD50" s="25" t="str">
        <f>IF(ISBLANK(Table1[[#This Row],[Child First Name]]),"",IF(Table1[[#This Row],[Score]]&lt;1,"Universal Need",IF(Table1[[#This Row],[Score]]&lt;4,"Targeted Need",IF(Table1[[#This Row],[Score]]&lt;12,"Personalised Need","Intensive Need"))))</f>
        <v/>
      </c>
    </row>
    <row r="51" spans="1:56" ht="15" x14ac:dyDescent="0.2">
      <c r="A51" s="24"/>
      <c r="B51" s="25"/>
      <c r="C51" s="25"/>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5">
        <f>IFERROR(COUNTIF(Table1[[#This Row],[I1) Child Looked After (CLA) in progress]:[I13) Exclusions]],"Y")*12,"")</f>
        <v>0</v>
      </c>
      <c r="BA51" s="25">
        <f>IFERROR(COUNTIF(Table1[[#This Row],[P1) Previously looked after child (PLA)]:[P17) Attendance]],"Y")*4,"")</f>
        <v>0</v>
      </c>
      <c r="BB51" s="25">
        <f>IFERROR(COUNTIF(Table1[[#This Row],[T1) Social, emotional and mental health needs (SEMH)]:[T14) Attendance]],"Y")*1,"")</f>
        <v>0</v>
      </c>
      <c r="BC51" s="27" t="str">
        <f>IF(ISBLANK(Table1[[#This Row],[Child First Name]]),"",SUM(Table1[[#This Row],[Total Red]:[Total Yellow]]))</f>
        <v/>
      </c>
      <c r="BD51" s="25" t="str">
        <f>IF(ISBLANK(Table1[[#This Row],[Child First Name]]),"",IF(Table1[[#This Row],[Score]]&lt;1,"Universal Need",IF(Table1[[#This Row],[Score]]&lt;4,"Targeted Need",IF(Table1[[#This Row],[Score]]&lt;12,"Personalised Need","Intensive Need"))))</f>
        <v/>
      </c>
    </row>
    <row r="52" spans="1:56" ht="15" x14ac:dyDescent="0.2">
      <c r="A52" s="24"/>
      <c r="B52" s="25"/>
      <c r="C52" s="25"/>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5">
        <f>IFERROR(COUNTIF(Table1[[#This Row],[I1) Child Looked After (CLA) in progress]:[I13) Exclusions]],"Y")*12,"")</f>
        <v>0</v>
      </c>
      <c r="BA52" s="25">
        <f>IFERROR(COUNTIF(Table1[[#This Row],[P1) Previously looked after child (PLA)]:[P17) Attendance]],"Y")*4,"")</f>
        <v>0</v>
      </c>
      <c r="BB52" s="25">
        <f>IFERROR(COUNTIF(Table1[[#This Row],[T1) Social, emotional and mental health needs (SEMH)]:[T14) Attendance]],"Y")*1,"")</f>
        <v>0</v>
      </c>
      <c r="BC52" s="27" t="str">
        <f>IF(ISBLANK(Table1[[#This Row],[Child First Name]]),"",SUM(Table1[[#This Row],[Total Red]:[Total Yellow]]))</f>
        <v/>
      </c>
      <c r="BD52" s="25" t="str">
        <f>IF(ISBLANK(Table1[[#This Row],[Child First Name]]),"",IF(Table1[[#This Row],[Score]]&lt;1,"Universal Need",IF(Table1[[#This Row],[Score]]&lt;4,"Targeted Need",IF(Table1[[#This Row],[Score]]&lt;12,"Personalised Need","Intensive Need"))))</f>
        <v/>
      </c>
    </row>
    <row r="53" spans="1:56" ht="15" x14ac:dyDescent="0.2">
      <c r="A53" s="24"/>
      <c r="B53" s="25"/>
      <c r="C53" s="25"/>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5">
        <f>IFERROR(COUNTIF(Table1[[#This Row],[I1) Child Looked After (CLA) in progress]:[I13) Exclusions]],"Y")*12,"")</f>
        <v>0</v>
      </c>
      <c r="BA53" s="25">
        <f>IFERROR(COUNTIF(Table1[[#This Row],[P1) Previously looked after child (PLA)]:[P17) Attendance]],"Y")*4,"")</f>
        <v>0</v>
      </c>
      <c r="BB53" s="25">
        <f>IFERROR(COUNTIF(Table1[[#This Row],[T1) Social, emotional and mental health needs (SEMH)]:[T14) Attendance]],"Y")*1,"")</f>
        <v>0</v>
      </c>
      <c r="BC53" s="27" t="str">
        <f>IF(ISBLANK(Table1[[#This Row],[Child First Name]]),"",SUM(Table1[[#This Row],[Total Red]:[Total Yellow]]))</f>
        <v/>
      </c>
      <c r="BD53" s="25" t="str">
        <f>IF(ISBLANK(Table1[[#This Row],[Child First Name]]),"",IF(Table1[[#This Row],[Score]]&lt;1,"Universal Need",IF(Table1[[#This Row],[Score]]&lt;4,"Targeted Need",IF(Table1[[#This Row],[Score]]&lt;12,"Personalised Need","Intensive Need"))))</f>
        <v/>
      </c>
    </row>
    <row r="54" spans="1:56" ht="15" x14ac:dyDescent="0.2">
      <c r="A54" s="24"/>
      <c r="B54" s="25"/>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5">
        <f>IFERROR(COUNTIF(Table1[[#This Row],[I1) Child Looked After (CLA) in progress]:[I13) Exclusions]],"Y")*12,"")</f>
        <v>0</v>
      </c>
      <c r="BA54" s="25">
        <f>IFERROR(COUNTIF(Table1[[#This Row],[P1) Previously looked after child (PLA)]:[P17) Attendance]],"Y")*4,"")</f>
        <v>0</v>
      </c>
      <c r="BB54" s="25">
        <f>IFERROR(COUNTIF(Table1[[#This Row],[T1) Social, emotional and mental health needs (SEMH)]:[T14) Attendance]],"Y")*1,"")</f>
        <v>0</v>
      </c>
      <c r="BC54" s="27" t="str">
        <f>IF(ISBLANK(Table1[[#This Row],[Child First Name]]),"",SUM(Table1[[#This Row],[Total Red]:[Total Yellow]]))</f>
        <v/>
      </c>
      <c r="BD54" s="25" t="str">
        <f>IF(ISBLANK(Table1[[#This Row],[Child First Name]]),"",IF(Table1[[#This Row],[Score]]&lt;1,"Universal Need",IF(Table1[[#This Row],[Score]]&lt;4,"Targeted Need",IF(Table1[[#This Row],[Score]]&lt;12,"Personalised Need","Intensive Need"))))</f>
        <v/>
      </c>
    </row>
    <row r="55" spans="1:56" ht="15" x14ac:dyDescent="0.2">
      <c r="A55" s="24"/>
      <c r="B55" s="25"/>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5">
        <f>IFERROR(COUNTIF(Table1[[#This Row],[I1) Child Looked After (CLA) in progress]:[I13) Exclusions]],"Y")*12,"")</f>
        <v>0</v>
      </c>
      <c r="BA55" s="25">
        <f>IFERROR(COUNTIF(Table1[[#This Row],[P1) Previously looked after child (PLA)]:[P17) Attendance]],"Y")*4,"")</f>
        <v>0</v>
      </c>
      <c r="BB55" s="25">
        <f>IFERROR(COUNTIF(Table1[[#This Row],[T1) Social, emotional and mental health needs (SEMH)]:[T14) Attendance]],"Y")*1,"")</f>
        <v>0</v>
      </c>
      <c r="BC55" s="27" t="str">
        <f>IF(ISBLANK(Table1[[#This Row],[Child First Name]]),"",SUM(Table1[[#This Row],[Total Red]:[Total Yellow]]))</f>
        <v/>
      </c>
      <c r="BD55" s="25" t="str">
        <f>IF(ISBLANK(Table1[[#This Row],[Child First Name]]),"",IF(Table1[[#This Row],[Score]]&lt;1,"Universal Need",IF(Table1[[#This Row],[Score]]&lt;4,"Targeted Need",IF(Table1[[#This Row],[Score]]&lt;12,"Personalised Need","Intensive Need"))))</f>
        <v/>
      </c>
    </row>
    <row r="56" spans="1:56" ht="15" x14ac:dyDescent="0.2">
      <c r="A56" s="24"/>
      <c r="B56" s="2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5">
        <f>IFERROR(COUNTIF(Table1[[#This Row],[I1) Child Looked After (CLA) in progress]:[I13) Exclusions]],"Y")*12,"")</f>
        <v>0</v>
      </c>
      <c r="BA56" s="25">
        <f>IFERROR(COUNTIF(Table1[[#This Row],[P1) Previously looked after child (PLA)]:[P17) Attendance]],"Y")*4,"")</f>
        <v>0</v>
      </c>
      <c r="BB56" s="25">
        <f>IFERROR(COUNTIF(Table1[[#This Row],[T1) Social, emotional and mental health needs (SEMH)]:[T14) Attendance]],"Y")*1,"")</f>
        <v>0</v>
      </c>
      <c r="BC56" s="27" t="str">
        <f>IF(ISBLANK(Table1[[#This Row],[Child First Name]]),"",SUM(Table1[[#This Row],[Total Red]:[Total Yellow]]))</f>
        <v/>
      </c>
      <c r="BD56" s="25" t="str">
        <f>IF(ISBLANK(Table1[[#This Row],[Child First Name]]),"",IF(Table1[[#This Row],[Score]]&lt;1,"Universal Need",IF(Table1[[#This Row],[Score]]&lt;4,"Targeted Need",IF(Table1[[#This Row],[Score]]&lt;12,"Personalised Need","Intensive Need"))))</f>
        <v/>
      </c>
    </row>
    <row r="57" spans="1:56" ht="15" x14ac:dyDescent="0.2">
      <c r="A57" s="24"/>
      <c r="B57" s="25"/>
      <c r="C57" s="25"/>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5">
        <f>IFERROR(COUNTIF(Table1[[#This Row],[I1) Child Looked After (CLA) in progress]:[I13) Exclusions]],"Y")*12,"")</f>
        <v>0</v>
      </c>
      <c r="BA57" s="25">
        <f>IFERROR(COUNTIF(Table1[[#This Row],[P1) Previously looked after child (PLA)]:[P17) Attendance]],"Y")*4,"")</f>
        <v>0</v>
      </c>
      <c r="BB57" s="25">
        <f>IFERROR(COUNTIF(Table1[[#This Row],[T1) Social, emotional and mental health needs (SEMH)]:[T14) Attendance]],"Y")*1,"")</f>
        <v>0</v>
      </c>
      <c r="BC57" s="27" t="str">
        <f>IF(ISBLANK(Table1[[#This Row],[Child First Name]]),"",SUM(Table1[[#This Row],[Total Red]:[Total Yellow]]))</f>
        <v/>
      </c>
      <c r="BD57" s="25" t="str">
        <f>IF(ISBLANK(Table1[[#This Row],[Child First Name]]),"",IF(Table1[[#This Row],[Score]]&lt;1,"Universal Need",IF(Table1[[#This Row],[Score]]&lt;4,"Targeted Need",IF(Table1[[#This Row],[Score]]&lt;12,"Personalised Need","Intensive Need"))))</f>
        <v/>
      </c>
    </row>
    <row r="58" spans="1:56" ht="15" x14ac:dyDescent="0.2">
      <c r="A58" s="24"/>
      <c r="B58" s="25"/>
      <c r="C58" s="25"/>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5">
        <f>IFERROR(COUNTIF(Table1[[#This Row],[I1) Child Looked After (CLA) in progress]:[I13) Exclusions]],"Y")*12,"")</f>
        <v>0</v>
      </c>
      <c r="BA58" s="25">
        <f>IFERROR(COUNTIF(Table1[[#This Row],[P1) Previously looked after child (PLA)]:[P17) Attendance]],"Y")*4,"")</f>
        <v>0</v>
      </c>
      <c r="BB58" s="25">
        <f>IFERROR(COUNTIF(Table1[[#This Row],[T1) Social, emotional and mental health needs (SEMH)]:[T14) Attendance]],"Y")*1,"")</f>
        <v>0</v>
      </c>
      <c r="BC58" s="27" t="str">
        <f>IF(ISBLANK(Table1[[#This Row],[Child First Name]]),"",SUM(Table1[[#This Row],[Total Red]:[Total Yellow]]))</f>
        <v/>
      </c>
      <c r="BD58" s="25" t="str">
        <f>IF(ISBLANK(Table1[[#This Row],[Child First Name]]),"",IF(Table1[[#This Row],[Score]]&lt;1,"Universal Need",IF(Table1[[#This Row],[Score]]&lt;4,"Targeted Need",IF(Table1[[#This Row],[Score]]&lt;12,"Personalised Need","Intensive Need"))))</f>
        <v/>
      </c>
    </row>
    <row r="59" spans="1:56" ht="15" x14ac:dyDescent="0.2">
      <c r="A59" s="24"/>
      <c r="B59" s="25"/>
      <c r="C59" s="25"/>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5">
        <f>IFERROR(COUNTIF(Table1[[#This Row],[I1) Child Looked After (CLA) in progress]:[I13) Exclusions]],"Y")*12,"")</f>
        <v>0</v>
      </c>
      <c r="BA59" s="25">
        <f>IFERROR(COUNTIF(Table1[[#This Row],[P1) Previously looked after child (PLA)]:[P17) Attendance]],"Y")*4,"")</f>
        <v>0</v>
      </c>
      <c r="BB59" s="25">
        <f>IFERROR(COUNTIF(Table1[[#This Row],[T1) Social, emotional and mental health needs (SEMH)]:[T14) Attendance]],"Y")*1,"")</f>
        <v>0</v>
      </c>
      <c r="BC59" s="27" t="str">
        <f>IF(ISBLANK(Table1[[#This Row],[Child First Name]]),"",SUM(Table1[[#This Row],[Total Red]:[Total Yellow]]))</f>
        <v/>
      </c>
      <c r="BD59" s="25" t="str">
        <f>IF(ISBLANK(Table1[[#This Row],[Child First Name]]),"",IF(Table1[[#This Row],[Score]]&lt;1,"Universal Need",IF(Table1[[#This Row],[Score]]&lt;4,"Targeted Need",IF(Table1[[#This Row],[Score]]&lt;12,"Personalised Need","Intensive Need"))))</f>
        <v/>
      </c>
    </row>
    <row r="60" spans="1:56" ht="15" x14ac:dyDescent="0.2">
      <c r="A60" s="24"/>
      <c r="B60" s="25"/>
      <c r="C60" s="25"/>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5">
        <f>IFERROR(COUNTIF(Table1[[#This Row],[I1) Child Looked After (CLA) in progress]:[I13) Exclusions]],"Y")*12,"")</f>
        <v>0</v>
      </c>
      <c r="BA60" s="25">
        <f>IFERROR(COUNTIF(Table1[[#This Row],[P1) Previously looked after child (PLA)]:[P17) Attendance]],"Y")*4,"")</f>
        <v>0</v>
      </c>
      <c r="BB60" s="25">
        <f>IFERROR(COUNTIF(Table1[[#This Row],[T1) Social, emotional and mental health needs (SEMH)]:[T14) Attendance]],"Y")*1,"")</f>
        <v>0</v>
      </c>
      <c r="BC60" s="27" t="str">
        <f>IF(ISBLANK(Table1[[#This Row],[Child First Name]]),"",SUM(Table1[[#This Row],[Total Red]:[Total Yellow]]))</f>
        <v/>
      </c>
      <c r="BD60" s="25" t="str">
        <f>IF(ISBLANK(Table1[[#This Row],[Child First Name]]),"",IF(Table1[[#This Row],[Score]]&lt;1,"Universal Need",IF(Table1[[#This Row],[Score]]&lt;4,"Targeted Need",IF(Table1[[#This Row],[Score]]&lt;12,"Personalised Need","Intensive Need"))))</f>
        <v/>
      </c>
    </row>
    <row r="61" spans="1:56" ht="15" x14ac:dyDescent="0.2">
      <c r="A61" s="24"/>
      <c r="B61" s="25"/>
      <c r="C61" s="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5">
        <f>IFERROR(COUNTIF(Table1[[#This Row],[I1) Child Looked After (CLA) in progress]:[I13) Exclusions]],"Y")*12,"")</f>
        <v>0</v>
      </c>
      <c r="BA61" s="25">
        <f>IFERROR(COUNTIF(Table1[[#This Row],[P1) Previously looked after child (PLA)]:[P17) Attendance]],"Y")*4,"")</f>
        <v>0</v>
      </c>
      <c r="BB61" s="25">
        <f>IFERROR(COUNTIF(Table1[[#This Row],[T1) Social, emotional and mental health needs (SEMH)]:[T14) Attendance]],"Y")*1,"")</f>
        <v>0</v>
      </c>
      <c r="BC61" s="27" t="str">
        <f>IF(ISBLANK(Table1[[#This Row],[Child First Name]]),"",SUM(Table1[[#This Row],[Total Red]:[Total Yellow]]))</f>
        <v/>
      </c>
      <c r="BD61" s="25" t="str">
        <f>IF(ISBLANK(Table1[[#This Row],[Child First Name]]),"",IF(Table1[[#This Row],[Score]]&lt;1,"Universal Need",IF(Table1[[#This Row],[Score]]&lt;4,"Targeted Need",IF(Table1[[#This Row],[Score]]&lt;12,"Personalised Need","Intensive Need"))))</f>
        <v/>
      </c>
    </row>
    <row r="62" spans="1:56" ht="15" x14ac:dyDescent="0.2">
      <c r="A62" s="24"/>
      <c r="B62" s="25"/>
      <c r="C62" s="25"/>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5">
        <f>IFERROR(COUNTIF(Table1[[#This Row],[I1) Child Looked After (CLA) in progress]:[I13) Exclusions]],"Y")*12,"")</f>
        <v>0</v>
      </c>
      <c r="BA62" s="25">
        <f>IFERROR(COUNTIF(Table1[[#This Row],[P1) Previously looked after child (PLA)]:[P17) Attendance]],"Y")*4,"")</f>
        <v>0</v>
      </c>
      <c r="BB62" s="25">
        <f>IFERROR(COUNTIF(Table1[[#This Row],[T1) Social, emotional and mental health needs (SEMH)]:[T14) Attendance]],"Y")*1,"")</f>
        <v>0</v>
      </c>
      <c r="BC62" s="27" t="str">
        <f>IF(ISBLANK(Table1[[#This Row],[Child First Name]]),"",SUM(Table1[[#This Row],[Total Red]:[Total Yellow]]))</f>
        <v/>
      </c>
      <c r="BD62" s="25" t="str">
        <f>IF(ISBLANK(Table1[[#This Row],[Child First Name]]),"",IF(Table1[[#This Row],[Score]]&lt;1,"Universal Need",IF(Table1[[#This Row],[Score]]&lt;4,"Targeted Need",IF(Table1[[#This Row],[Score]]&lt;12,"Personalised Need","Intensive Need"))))</f>
        <v/>
      </c>
    </row>
    <row r="63" spans="1:56" ht="15" x14ac:dyDescent="0.2">
      <c r="A63" s="24"/>
      <c r="B63" s="25"/>
      <c r="C63" s="25"/>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5">
        <f>IFERROR(COUNTIF(Table1[[#This Row],[I1) Child Looked After (CLA) in progress]:[I13) Exclusions]],"Y")*12,"")</f>
        <v>0</v>
      </c>
      <c r="BA63" s="25">
        <f>IFERROR(COUNTIF(Table1[[#This Row],[P1) Previously looked after child (PLA)]:[P17) Attendance]],"Y")*4,"")</f>
        <v>0</v>
      </c>
      <c r="BB63" s="25">
        <f>IFERROR(COUNTIF(Table1[[#This Row],[T1) Social, emotional and mental health needs (SEMH)]:[T14) Attendance]],"Y")*1,"")</f>
        <v>0</v>
      </c>
      <c r="BC63" s="27" t="str">
        <f>IF(ISBLANK(Table1[[#This Row],[Child First Name]]),"",SUM(Table1[[#This Row],[Total Red]:[Total Yellow]]))</f>
        <v/>
      </c>
      <c r="BD63" s="25" t="str">
        <f>IF(ISBLANK(Table1[[#This Row],[Child First Name]]),"",IF(Table1[[#This Row],[Score]]&lt;1,"Universal Need",IF(Table1[[#This Row],[Score]]&lt;4,"Targeted Need",IF(Table1[[#This Row],[Score]]&lt;12,"Personalised Need","Intensive Need"))))</f>
        <v/>
      </c>
    </row>
    <row r="64" spans="1:56" ht="15" x14ac:dyDescent="0.2">
      <c r="A64" s="24"/>
      <c r="B64" s="25"/>
      <c r="C64" s="25"/>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5">
        <f>IFERROR(COUNTIF(Table1[[#This Row],[I1) Child Looked After (CLA) in progress]:[I13) Exclusions]],"Y")*12,"")</f>
        <v>0</v>
      </c>
      <c r="BA64" s="25">
        <f>IFERROR(COUNTIF(Table1[[#This Row],[P1) Previously looked after child (PLA)]:[P17) Attendance]],"Y")*4,"")</f>
        <v>0</v>
      </c>
      <c r="BB64" s="25">
        <f>IFERROR(COUNTIF(Table1[[#This Row],[T1) Social, emotional and mental health needs (SEMH)]:[T14) Attendance]],"Y")*1,"")</f>
        <v>0</v>
      </c>
      <c r="BC64" s="27" t="str">
        <f>IF(ISBLANK(Table1[[#This Row],[Child First Name]]),"",SUM(Table1[[#This Row],[Total Red]:[Total Yellow]]))</f>
        <v/>
      </c>
      <c r="BD64" s="25" t="str">
        <f>IF(ISBLANK(Table1[[#This Row],[Child First Name]]),"",IF(Table1[[#This Row],[Score]]&lt;1,"Universal Need",IF(Table1[[#This Row],[Score]]&lt;4,"Targeted Need",IF(Table1[[#This Row],[Score]]&lt;12,"Personalised Need","Intensive Need"))))</f>
        <v/>
      </c>
    </row>
    <row r="65" spans="1:56" ht="15" x14ac:dyDescent="0.2">
      <c r="A65" s="24"/>
      <c r="B65" s="25"/>
      <c r="C65" s="25"/>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5">
        <f>IFERROR(COUNTIF(Table1[[#This Row],[I1) Child Looked After (CLA) in progress]:[I13) Exclusions]],"Y")*12,"")</f>
        <v>0</v>
      </c>
      <c r="BA65" s="25">
        <f>IFERROR(COUNTIF(Table1[[#This Row],[P1) Previously looked after child (PLA)]:[P17) Attendance]],"Y")*4,"")</f>
        <v>0</v>
      </c>
      <c r="BB65" s="25">
        <f>IFERROR(COUNTIF(Table1[[#This Row],[T1) Social, emotional and mental health needs (SEMH)]:[T14) Attendance]],"Y")*1,"")</f>
        <v>0</v>
      </c>
      <c r="BC65" s="27" t="str">
        <f>IF(ISBLANK(Table1[[#This Row],[Child First Name]]),"",SUM(Table1[[#This Row],[Total Red]:[Total Yellow]]))</f>
        <v/>
      </c>
      <c r="BD65" s="25" t="str">
        <f>IF(ISBLANK(Table1[[#This Row],[Child First Name]]),"",IF(Table1[[#This Row],[Score]]&lt;1,"Universal Need",IF(Table1[[#This Row],[Score]]&lt;4,"Targeted Need",IF(Table1[[#This Row],[Score]]&lt;12,"Personalised Need","Intensive Need"))))</f>
        <v/>
      </c>
    </row>
    <row r="66" spans="1:56" ht="15" x14ac:dyDescent="0.2">
      <c r="A66" s="24"/>
      <c r="B66" s="25"/>
      <c r="C66" s="25"/>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5">
        <f>IFERROR(COUNTIF(Table1[[#This Row],[I1) Child Looked After (CLA) in progress]:[I13) Exclusions]],"Y")*12,"")</f>
        <v>0</v>
      </c>
      <c r="BA66" s="25">
        <f>IFERROR(COUNTIF(Table1[[#This Row],[P1) Previously looked after child (PLA)]:[P17) Attendance]],"Y")*4,"")</f>
        <v>0</v>
      </c>
      <c r="BB66" s="25">
        <f>IFERROR(COUNTIF(Table1[[#This Row],[T1) Social, emotional and mental health needs (SEMH)]:[T14) Attendance]],"Y")*1,"")</f>
        <v>0</v>
      </c>
      <c r="BC66" s="27" t="str">
        <f>IF(ISBLANK(Table1[[#This Row],[Child First Name]]),"",SUM(Table1[[#This Row],[Total Red]:[Total Yellow]]))</f>
        <v/>
      </c>
      <c r="BD66" s="25" t="str">
        <f>IF(ISBLANK(Table1[[#This Row],[Child First Name]]),"",IF(Table1[[#This Row],[Score]]&lt;1,"Universal Need",IF(Table1[[#This Row],[Score]]&lt;4,"Targeted Need",IF(Table1[[#This Row],[Score]]&lt;12,"Personalised Need","Intensive Need"))))</f>
        <v/>
      </c>
    </row>
    <row r="67" spans="1:56" ht="15" x14ac:dyDescent="0.2">
      <c r="A67" s="24"/>
      <c r="B67" s="25"/>
      <c r="C67" s="25"/>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5">
        <f>IFERROR(COUNTIF(Table1[[#This Row],[I1) Child Looked After (CLA) in progress]:[I13) Exclusions]],"Y")*12,"")</f>
        <v>0</v>
      </c>
      <c r="BA67" s="25">
        <f>IFERROR(COUNTIF(Table1[[#This Row],[P1) Previously looked after child (PLA)]:[P17) Attendance]],"Y")*4,"")</f>
        <v>0</v>
      </c>
      <c r="BB67" s="25">
        <f>IFERROR(COUNTIF(Table1[[#This Row],[T1) Social, emotional and mental health needs (SEMH)]:[T14) Attendance]],"Y")*1,"")</f>
        <v>0</v>
      </c>
      <c r="BC67" s="27" t="str">
        <f>IF(ISBLANK(Table1[[#This Row],[Child First Name]]),"",SUM(Table1[[#This Row],[Total Red]:[Total Yellow]]))</f>
        <v/>
      </c>
      <c r="BD67" s="25" t="str">
        <f>IF(ISBLANK(Table1[[#This Row],[Child First Name]]),"",IF(Table1[[#This Row],[Score]]&lt;1,"Universal Need",IF(Table1[[#This Row],[Score]]&lt;4,"Targeted Need",IF(Table1[[#This Row],[Score]]&lt;12,"Personalised Need","Intensive Need"))))</f>
        <v/>
      </c>
    </row>
    <row r="68" spans="1:56" ht="15" x14ac:dyDescent="0.2">
      <c r="A68" s="24"/>
      <c r="B68" s="25"/>
      <c r="C68" s="25"/>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5">
        <f>IFERROR(COUNTIF(Table1[[#This Row],[I1) Child Looked After (CLA) in progress]:[I13) Exclusions]],"Y")*12,"")</f>
        <v>0</v>
      </c>
      <c r="BA68" s="25">
        <f>IFERROR(COUNTIF(Table1[[#This Row],[P1) Previously looked after child (PLA)]:[P17) Attendance]],"Y")*4,"")</f>
        <v>0</v>
      </c>
      <c r="BB68" s="25">
        <f>IFERROR(COUNTIF(Table1[[#This Row],[T1) Social, emotional and mental health needs (SEMH)]:[T14) Attendance]],"Y")*1,"")</f>
        <v>0</v>
      </c>
      <c r="BC68" s="27" t="str">
        <f>IF(ISBLANK(Table1[[#This Row],[Child First Name]]),"",SUM(Table1[[#This Row],[Total Red]:[Total Yellow]]))</f>
        <v/>
      </c>
      <c r="BD68" s="25" t="str">
        <f>IF(ISBLANK(Table1[[#This Row],[Child First Name]]),"",IF(Table1[[#This Row],[Score]]&lt;1,"Universal Need",IF(Table1[[#This Row],[Score]]&lt;4,"Targeted Need",IF(Table1[[#This Row],[Score]]&lt;12,"Personalised Need","Intensive Need"))))</f>
        <v/>
      </c>
    </row>
    <row r="69" spans="1:56" ht="15" x14ac:dyDescent="0.2">
      <c r="A69" s="24"/>
      <c r="B69" s="25"/>
      <c r="C69" s="25"/>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5">
        <f>IFERROR(COUNTIF(Table1[[#This Row],[I1) Child Looked After (CLA) in progress]:[I13) Exclusions]],"Y")*12,"")</f>
        <v>0</v>
      </c>
      <c r="BA69" s="25">
        <f>IFERROR(COUNTIF(Table1[[#This Row],[P1) Previously looked after child (PLA)]:[P17) Attendance]],"Y")*4,"")</f>
        <v>0</v>
      </c>
      <c r="BB69" s="25">
        <f>IFERROR(COUNTIF(Table1[[#This Row],[T1) Social, emotional and mental health needs (SEMH)]:[T14) Attendance]],"Y")*1,"")</f>
        <v>0</v>
      </c>
      <c r="BC69" s="27" t="str">
        <f>IF(ISBLANK(Table1[[#This Row],[Child First Name]]),"",SUM(Table1[[#This Row],[Total Red]:[Total Yellow]]))</f>
        <v/>
      </c>
      <c r="BD69" s="25" t="str">
        <f>IF(ISBLANK(Table1[[#This Row],[Child First Name]]),"",IF(Table1[[#This Row],[Score]]&lt;1,"Universal Need",IF(Table1[[#This Row],[Score]]&lt;4,"Targeted Need",IF(Table1[[#This Row],[Score]]&lt;12,"Personalised Need","Intensive Need"))))</f>
        <v/>
      </c>
    </row>
    <row r="70" spans="1:56" ht="15" x14ac:dyDescent="0.2">
      <c r="A70" s="24"/>
      <c r="B70" s="25"/>
      <c r="C70" s="25"/>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5">
        <f>IFERROR(COUNTIF(Table1[[#This Row],[I1) Child Looked After (CLA) in progress]:[I13) Exclusions]],"Y")*12,"")</f>
        <v>0</v>
      </c>
      <c r="BA70" s="25">
        <f>IFERROR(COUNTIF(Table1[[#This Row],[P1) Previously looked after child (PLA)]:[P17) Attendance]],"Y")*4,"")</f>
        <v>0</v>
      </c>
      <c r="BB70" s="25">
        <f>IFERROR(COUNTIF(Table1[[#This Row],[T1) Social, emotional and mental health needs (SEMH)]:[T14) Attendance]],"Y")*1,"")</f>
        <v>0</v>
      </c>
      <c r="BC70" s="27" t="str">
        <f>IF(ISBLANK(Table1[[#This Row],[Child First Name]]),"",SUM(Table1[[#This Row],[Total Red]:[Total Yellow]]))</f>
        <v/>
      </c>
      <c r="BD70" s="25" t="str">
        <f>IF(ISBLANK(Table1[[#This Row],[Child First Name]]),"",IF(Table1[[#This Row],[Score]]&lt;1,"Universal Need",IF(Table1[[#This Row],[Score]]&lt;4,"Targeted Need",IF(Table1[[#This Row],[Score]]&lt;12,"Personalised Need","Intensive Need"))))</f>
        <v/>
      </c>
    </row>
    <row r="71" spans="1:56" ht="15" x14ac:dyDescent="0.2">
      <c r="A71" s="24"/>
      <c r="B71" s="25"/>
      <c r="C71" s="25"/>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5">
        <f>IFERROR(COUNTIF(Table1[[#This Row],[I1) Child Looked After (CLA) in progress]:[I13) Exclusions]],"Y")*12,"")</f>
        <v>0</v>
      </c>
      <c r="BA71" s="25">
        <f>IFERROR(COUNTIF(Table1[[#This Row],[P1) Previously looked after child (PLA)]:[P17) Attendance]],"Y")*4,"")</f>
        <v>0</v>
      </c>
      <c r="BB71" s="25">
        <f>IFERROR(COUNTIF(Table1[[#This Row],[T1) Social, emotional and mental health needs (SEMH)]:[T14) Attendance]],"Y")*1,"")</f>
        <v>0</v>
      </c>
      <c r="BC71" s="27" t="str">
        <f>IF(ISBLANK(Table1[[#This Row],[Child First Name]]),"",SUM(Table1[[#This Row],[Total Red]:[Total Yellow]]))</f>
        <v/>
      </c>
      <c r="BD71" s="25" t="str">
        <f>IF(ISBLANK(Table1[[#This Row],[Child First Name]]),"",IF(Table1[[#This Row],[Score]]&lt;1,"Universal Need",IF(Table1[[#This Row],[Score]]&lt;4,"Targeted Need",IF(Table1[[#This Row],[Score]]&lt;12,"Personalised Need","Intensive Need"))))</f>
        <v/>
      </c>
    </row>
    <row r="72" spans="1:56" ht="15" x14ac:dyDescent="0.2">
      <c r="A72" s="24"/>
      <c r="B72" s="25"/>
      <c r="C72" s="25"/>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5">
        <f>IFERROR(COUNTIF(Table1[[#This Row],[I1) Child Looked After (CLA) in progress]:[I13) Exclusions]],"Y")*12,"")</f>
        <v>0</v>
      </c>
      <c r="BA72" s="25">
        <f>IFERROR(COUNTIF(Table1[[#This Row],[P1) Previously looked after child (PLA)]:[P17) Attendance]],"Y")*4,"")</f>
        <v>0</v>
      </c>
      <c r="BB72" s="25">
        <f>IFERROR(COUNTIF(Table1[[#This Row],[T1) Social, emotional and mental health needs (SEMH)]:[T14) Attendance]],"Y")*1,"")</f>
        <v>0</v>
      </c>
      <c r="BC72" s="27" t="str">
        <f>IF(ISBLANK(Table1[[#This Row],[Child First Name]]),"",SUM(Table1[[#This Row],[Total Red]:[Total Yellow]]))</f>
        <v/>
      </c>
      <c r="BD72" s="25" t="str">
        <f>IF(ISBLANK(Table1[[#This Row],[Child First Name]]),"",IF(Table1[[#This Row],[Score]]&lt;1,"Universal Need",IF(Table1[[#This Row],[Score]]&lt;4,"Targeted Need",IF(Table1[[#This Row],[Score]]&lt;12,"Personalised Need","Intensive Need"))))</f>
        <v/>
      </c>
    </row>
    <row r="73" spans="1:56" ht="15" x14ac:dyDescent="0.2">
      <c r="A73" s="24"/>
      <c r="B73" s="25"/>
      <c r="C73" s="25"/>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5">
        <f>IFERROR(COUNTIF(Table1[[#This Row],[I1) Child Looked After (CLA) in progress]:[I13) Exclusions]],"Y")*12,"")</f>
        <v>0</v>
      </c>
      <c r="BA73" s="25">
        <f>IFERROR(COUNTIF(Table1[[#This Row],[P1) Previously looked after child (PLA)]:[P17) Attendance]],"Y")*4,"")</f>
        <v>0</v>
      </c>
      <c r="BB73" s="25">
        <f>IFERROR(COUNTIF(Table1[[#This Row],[T1) Social, emotional and mental health needs (SEMH)]:[T14) Attendance]],"Y")*1,"")</f>
        <v>0</v>
      </c>
      <c r="BC73" s="27" t="str">
        <f>IF(ISBLANK(Table1[[#This Row],[Child First Name]]),"",SUM(Table1[[#This Row],[Total Red]:[Total Yellow]]))</f>
        <v/>
      </c>
      <c r="BD73" s="25" t="str">
        <f>IF(ISBLANK(Table1[[#This Row],[Child First Name]]),"",IF(Table1[[#This Row],[Score]]&lt;1,"Universal Need",IF(Table1[[#This Row],[Score]]&lt;4,"Targeted Need",IF(Table1[[#This Row],[Score]]&lt;12,"Personalised Need","Intensive Need"))))</f>
        <v/>
      </c>
    </row>
    <row r="74" spans="1:56" ht="15" x14ac:dyDescent="0.2">
      <c r="A74" s="24"/>
      <c r="B74" s="25"/>
      <c r="C74" s="25"/>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5">
        <f>IFERROR(COUNTIF(Table1[[#This Row],[I1) Child Looked After (CLA) in progress]:[I13) Exclusions]],"Y")*12,"")</f>
        <v>0</v>
      </c>
      <c r="BA74" s="25">
        <f>IFERROR(COUNTIF(Table1[[#This Row],[P1) Previously looked after child (PLA)]:[P17) Attendance]],"Y")*4,"")</f>
        <v>0</v>
      </c>
      <c r="BB74" s="25">
        <f>IFERROR(COUNTIF(Table1[[#This Row],[T1) Social, emotional and mental health needs (SEMH)]:[T14) Attendance]],"Y")*1,"")</f>
        <v>0</v>
      </c>
      <c r="BC74" s="27" t="str">
        <f>IF(ISBLANK(Table1[[#This Row],[Child First Name]]),"",SUM(Table1[[#This Row],[Total Red]:[Total Yellow]]))</f>
        <v/>
      </c>
      <c r="BD74" s="25" t="str">
        <f>IF(ISBLANK(Table1[[#This Row],[Child First Name]]),"",IF(Table1[[#This Row],[Score]]&lt;1,"Universal Need",IF(Table1[[#This Row],[Score]]&lt;4,"Targeted Need",IF(Table1[[#This Row],[Score]]&lt;12,"Personalised Need","Intensive Need"))))</f>
        <v/>
      </c>
    </row>
    <row r="75" spans="1:56" ht="15" x14ac:dyDescent="0.2">
      <c r="A75" s="24"/>
      <c r="B75" s="25"/>
      <c r="C75" s="25"/>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5">
        <f>IFERROR(COUNTIF(Table1[[#This Row],[I1) Child Looked After (CLA) in progress]:[I13) Exclusions]],"Y")*12,"")</f>
        <v>0</v>
      </c>
      <c r="BA75" s="25">
        <f>IFERROR(COUNTIF(Table1[[#This Row],[P1) Previously looked after child (PLA)]:[P17) Attendance]],"Y")*4,"")</f>
        <v>0</v>
      </c>
      <c r="BB75" s="25">
        <f>IFERROR(COUNTIF(Table1[[#This Row],[T1) Social, emotional and mental health needs (SEMH)]:[T14) Attendance]],"Y")*1,"")</f>
        <v>0</v>
      </c>
      <c r="BC75" s="27" t="str">
        <f>IF(ISBLANK(Table1[[#This Row],[Child First Name]]),"",SUM(Table1[[#This Row],[Total Red]:[Total Yellow]]))</f>
        <v/>
      </c>
      <c r="BD75" s="25" t="str">
        <f>IF(ISBLANK(Table1[[#This Row],[Child First Name]]),"",IF(Table1[[#This Row],[Score]]&lt;1,"Universal Need",IF(Table1[[#This Row],[Score]]&lt;4,"Targeted Need",IF(Table1[[#This Row],[Score]]&lt;12,"Personalised Need","Intensive Need"))))</f>
        <v/>
      </c>
    </row>
    <row r="76" spans="1:56" ht="15" x14ac:dyDescent="0.2">
      <c r="A76" s="24"/>
      <c r="B76" s="25"/>
      <c r="C76" s="25"/>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5">
        <f>IFERROR(COUNTIF(Table1[[#This Row],[I1) Child Looked After (CLA) in progress]:[I13) Exclusions]],"Y")*12,"")</f>
        <v>0</v>
      </c>
      <c r="BA76" s="25">
        <f>IFERROR(COUNTIF(Table1[[#This Row],[P1) Previously looked after child (PLA)]:[P17) Attendance]],"Y")*4,"")</f>
        <v>0</v>
      </c>
      <c r="BB76" s="25">
        <f>IFERROR(COUNTIF(Table1[[#This Row],[T1) Social, emotional and mental health needs (SEMH)]:[T14) Attendance]],"Y")*1,"")</f>
        <v>0</v>
      </c>
      <c r="BC76" s="27" t="str">
        <f>IF(ISBLANK(Table1[[#This Row],[Child First Name]]),"",SUM(Table1[[#This Row],[Total Red]:[Total Yellow]]))</f>
        <v/>
      </c>
      <c r="BD76" s="25" t="str">
        <f>IF(ISBLANK(Table1[[#This Row],[Child First Name]]),"",IF(Table1[[#This Row],[Score]]&lt;1,"Universal Need",IF(Table1[[#This Row],[Score]]&lt;4,"Targeted Need",IF(Table1[[#This Row],[Score]]&lt;12,"Personalised Need","Intensive Need"))))</f>
        <v/>
      </c>
    </row>
    <row r="77" spans="1:56" ht="15" x14ac:dyDescent="0.2">
      <c r="A77" s="24"/>
      <c r="B77" s="25"/>
      <c r="C77" s="25"/>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5">
        <f>IFERROR(COUNTIF(Table1[[#This Row],[I1) Child Looked After (CLA) in progress]:[I13) Exclusions]],"Y")*12,"")</f>
        <v>0</v>
      </c>
      <c r="BA77" s="25">
        <f>IFERROR(COUNTIF(Table1[[#This Row],[P1) Previously looked after child (PLA)]:[P17) Attendance]],"Y")*4,"")</f>
        <v>0</v>
      </c>
      <c r="BB77" s="25">
        <f>IFERROR(COUNTIF(Table1[[#This Row],[T1) Social, emotional and mental health needs (SEMH)]:[T14) Attendance]],"Y")*1,"")</f>
        <v>0</v>
      </c>
      <c r="BC77" s="27" t="str">
        <f>IF(ISBLANK(Table1[[#This Row],[Child First Name]]),"",SUM(Table1[[#This Row],[Total Red]:[Total Yellow]]))</f>
        <v/>
      </c>
      <c r="BD77" s="25" t="str">
        <f>IF(ISBLANK(Table1[[#This Row],[Child First Name]]),"",IF(Table1[[#This Row],[Score]]&lt;1,"Universal Need",IF(Table1[[#This Row],[Score]]&lt;4,"Targeted Need",IF(Table1[[#This Row],[Score]]&lt;12,"Personalised Need","Intensive Need"))))</f>
        <v/>
      </c>
    </row>
    <row r="78" spans="1:56" ht="15" x14ac:dyDescent="0.2">
      <c r="A78" s="24"/>
      <c r="B78" s="25"/>
      <c r="C78" s="25"/>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5">
        <f>IFERROR(COUNTIF(Table1[[#This Row],[I1) Child Looked After (CLA) in progress]:[I13) Exclusions]],"Y")*12,"")</f>
        <v>0</v>
      </c>
      <c r="BA78" s="25">
        <f>IFERROR(COUNTIF(Table1[[#This Row],[P1) Previously looked after child (PLA)]:[P17) Attendance]],"Y")*4,"")</f>
        <v>0</v>
      </c>
      <c r="BB78" s="25">
        <f>IFERROR(COUNTIF(Table1[[#This Row],[T1) Social, emotional and mental health needs (SEMH)]:[T14) Attendance]],"Y")*1,"")</f>
        <v>0</v>
      </c>
      <c r="BC78" s="27" t="str">
        <f>IF(ISBLANK(Table1[[#This Row],[Child First Name]]),"",SUM(Table1[[#This Row],[Total Red]:[Total Yellow]]))</f>
        <v/>
      </c>
      <c r="BD78" s="25" t="str">
        <f>IF(ISBLANK(Table1[[#This Row],[Child First Name]]),"",IF(Table1[[#This Row],[Score]]&lt;1,"Universal Need",IF(Table1[[#This Row],[Score]]&lt;4,"Targeted Need",IF(Table1[[#This Row],[Score]]&lt;12,"Personalised Need","Intensive Need"))))</f>
        <v/>
      </c>
    </row>
    <row r="79" spans="1:56" ht="15" x14ac:dyDescent="0.2">
      <c r="A79" s="24"/>
      <c r="B79" s="25"/>
      <c r="C79" s="25"/>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5">
        <f>IFERROR(COUNTIF(Table1[[#This Row],[I1) Child Looked After (CLA) in progress]:[I13) Exclusions]],"Y")*12,"")</f>
        <v>0</v>
      </c>
      <c r="BA79" s="25">
        <f>IFERROR(COUNTIF(Table1[[#This Row],[P1) Previously looked after child (PLA)]:[P17) Attendance]],"Y")*4,"")</f>
        <v>0</v>
      </c>
      <c r="BB79" s="25">
        <f>IFERROR(COUNTIF(Table1[[#This Row],[T1) Social, emotional and mental health needs (SEMH)]:[T14) Attendance]],"Y")*1,"")</f>
        <v>0</v>
      </c>
      <c r="BC79" s="27" t="str">
        <f>IF(ISBLANK(Table1[[#This Row],[Child First Name]]),"",SUM(Table1[[#This Row],[Total Red]:[Total Yellow]]))</f>
        <v/>
      </c>
      <c r="BD79" s="25" t="str">
        <f>IF(ISBLANK(Table1[[#This Row],[Child First Name]]),"",IF(Table1[[#This Row],[Score]]&lt;1,"Universal Need",IF(Table1[[#This Row],[Score]]&lt;4,"Targeted Need",IF(Table1[[#This Row],[Score]]&lt;12,"Personalised Need","Intensive Need"))))</f>
        <v/>
      </c>
    </row>
    <row r="80" spans="1:56" ht="15" x14ac:dyDescent="0.2">
      <c r="A80" s="24"/>
      <c r="B80" s="25"/>
      <c r="C80" s="25"/>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5">
        <f>IFERROR(COUNTIF(Table1[[#This Row],[I1) Child Looked After (CLA) in progress]:[I13) Exclusions]],"Y")*12,"")</f>
        <v>0</v>
      </c>
      <c r="BA80" s="25">
        <f>IFERROR(COUNTIF(Table1[[#This Row],[P1) Previously looked after child (PLA)]:[P17) Attendance]],"Y")*4,"")</f>
        <v>0</v>
      </c>
      <c r="BB80" s="25">
        <f>IFERROR(COUNTIF(Table1[[#This Row],[T1) Social, emotional and mental health needs (SEMH)]:[T14) Attendance]],"Y")*1,"")</f>
        <v>0</v>
      </c>
      <c r="BC80" s="27" t="str">
        <f>IF(ISBLANK(Table1[[#This Row],[Child First Name]]),"",SUM(Table1[[#This Row],[Total Red]:[Total Yellow]]))</f>
        <v/>
      </c>
      <c r="BD80" s="25" t="str">
        <f>IF(ISBLANK(Table1[[#This Row],[Child First Name]]),"",IF(Table1[[#This Row],[Score]]&lt;1,"Universal Need",IF(Table1[[#This Row],[Score]]&lt;4,"Targeted Need",IF(Table1[[#This Row],[Score]]&lt;12,"Personalised Need","Intensive Need"))))</f>
        <v/>
      </c>
    </row>
    <row r="81" spans="1:56" ht="15" x14ac:dyDescent="0.2">
      <c r="A81" s="24"/>
      <c r="B81" s="25"/>
      <c r="C81" s="25"/>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5">
        <f>IFERROR(COUNTIF(Table1[[#This Row],[I1) Child Looked After (CLA) in progress]:[I13) Exclusions]],"Y")*12,"")</f>
        <v>0</v>
      </c>
      <c r="BA81" s="25">
        <f>IFERROR(COUNTIF(Table1[[#This Row],[P1) Previously looked after child (PLA)]:[P17) Attendance]],"Y")*4,"")</f>
        <v>0</v>
      </c>
      <c r="BB81" s="25">
        <f>IFERROR(COUNTIF(Table1[[#This Row],[T1) Social, emotional and mental health needs (SEMH)]:[T14) Attendance]],"Y")*1,"")</f>
        <v>0</v>
      </c>
      <c r="BC81" s="27" t="str">
        <f>IF(ISBLANK(Table1[[#This Row],[Child First Name]]),"",SUM(Table1[[#This Row],[Total Red]:[Total Yellow]]))</f>
        <v/>
      </c>
      <c r="BD81" s="25" t="str">
        <f>IF(ISBLANK(Table1[[#This Row],[Child First Name]]),"",IF(Table1[[#This Row],[Score]]&lt;1,"Universal Need",IF(Table1[[#This Row],[Score]]&lt;4,"Targeted Need",IF(Table1[[#This Row],[Score]]&lt;12,"Personalised Need","Intensive Need"))))</f>
        <v/>
      </c>
    </row>
    <row r="82" spans="1:56" ht="15" x14ac:dyDescent="0.2">
      <c r="A82" s="24"/>
      <c r="B82" s="25"/>
      <c r="C82" s="25"/>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5">
        <f>IFERROR(COUNTIF(Table1[[#This Row],[I1) Child Looked After (CLA) in progress]:[I13) Exclusions]],"Y")*12,"")</f>
        <v>0</v>
      </c>
      <c r="BA82" s="25">
        <f>IFERROR(COUNTIF(Table1[[#This Row],[P1) Previously looked after child (PLA)]:[P17) Attendance]],"Y")*4,"")</f>
        <v>0</v>
      </c>
      <c r="BB82" s="25">
        <f>IFERROR(COUNTIF(Table1[[#This Row],[T1) Social, emotional and mental health needs (SEMH)]:[T14) Attendance]],"Y")*1,"")</f>
        <v>0</v>
      </c>
      <c r="BC82" s="27" t="str">
        <f>IF(ISBLANK(Table1[[#This Row],[Child First Name]]),"",SUM(Table1[[#This Row],[Total Red]:[Total Yellow]]))</f>
        <v/>
      </c>
      <c r="BD82" s="25" t="str">
        <f>IF(ISBLANK(Table1[[#This Row],[Child First Name]]),"",IF(Table1[[#This Row],[Score]]&lt;1,"Universal Need",IF(Table1[[#This Row],[Score]]&lt;4,"Targeted Need",IF(Table1[[#This Row],[Score]]&lt;12,"Personalised Need","Intensive Need"))))</f>
        <v/>
      </c>
    </row>
    <row r="83" spans="1:56" ht="15" x14ac:dyDescent="0.2">
      <c r="A83" s="24"/>
      <c r="B83" s="25"/>
      <c r="C83" s="25"/>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5">
        <f>IFERROR(COUNTIF(Table1[[#This Row],[I1) Child Looked After (CLA) in progress]:[I13) Exclusions]],"Y")*12,"")</f>
        <v>0</v>
      </c>
      <c r="BA83" s="25">
        <f>IFERROR(COUNTIF(Table1[[#This Row],[P1) Previously looked after child (PLA)]:[P17) Attendance]],"Y")*4,"")</f>
        <v>0</v>
      </c>
      <c r="BB83" s="25">
        <f>IFERROR(COUNTIF(Table1[[#This Row],[T1) Social, emotional and mental health needs (SEMH)]:[T14) Attendance]],"Y")*1,"")</f>
        <v>0</v>
      </c>
      <c r="BC83" s="27" t="str">
        <f>IF(ISBLANK(Table1[[#This Row],[Child First Name]]),"",SUM(Table1[[#This Row],[Total Red]:[Total Yellow]]))</f>
        <v/>
      </c>
      <c r="BD83" s="25" t="str">
        <f>IF(ISBLANK(Table1[[#This Row],[Child First Name]]),"",IF(Table1[[#This Row],[Score]]&lt;1,"Universal Need",IF(Table1[[#This Row],[Score]]&lt;4,"Targeted Need",IF(Table1[[#This Row],[Score]]&lt;12,"Personalised Need","Intensive Need"))))</f>
        <v/>
      </c>
    </row>
    <row r="84" spans="1:56" ht="15" x14ac:dyDescent="0.2">
      <c r="A84" s="24"/>
      <c r="B84" s="25"/>
      <c r="C84" s="25"/>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5">
        <f>IFERROR(COUNTIF(Table1[[#This Row],[I1) Child Looked After (CLA) in progress]:[I13) Exclusions]],"Y")*12,"")</f>
        <v>0</v>
      </c>
      <c r="BA84" s="25">
        <f>IFERROR(COUNTIF(Table1[[#This Row],[P1) Previously looked after child (PLA)]:[P17) Attendance]],"Y")*4,"")</f>
        <v>0</v>
      </c>
      <c r="BB84" s="25">
        <f>IFERROR(COUNTIF(Table1[[#This Row],[T1) Social, emotional and mental health needs (SEMH)]:[T14) Attendance]],"Y")*1,"")</f>
        <v>0</v>
      </c>
      <c r="BC84" s="27" t="str">
        <f>IF(ISBLANK(Table1[[#This Row],[Child First Name]]),"",SUM(Table1[[#This Row],[Total Red]:[Total Yellow]]))</f>
        <v/>
      </c>
      <c r="BD84" s="25" t="str">
        <f>IF(ISBLANK(Table1[[#This Row],[Child First Name]]),"",IF(Table1[[#This Row],[Score]]&lt;1,"Universal Need",IF(Table1[[#This Row],[Score]]&lt;4,"Targeted Need",IF(Table1[[#This Row],[Score]]&lt;12,"Personalised Need","Intensive Need"))))</f>
        <v/>
      </c>
    </row>
    <row r="85" spans="1:56" ht="15" x14ac:dyDescent="0.2">
      <c r="A85" s="24"/>
      <c r="B85" s="25"/>
      <c r="C85" s="25"/>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5">
        <f>IFERROR(COUNTIF(Table1[[#This Row],[I1) Child Looked After (CLA) in progress]:[I13) Exclusions]],"Y")*12,"")</f>
        <v>0</v>
      </c>
      <c r="BA85" s="25">
        <f>IFERROR(COUNTIF(Table1[[#This Row],[P1) Previously looked after child (PLA)]:[P17) Attendance]],"Y")*4,"")</f>
        <v>0</v>
      </c>
      <c r="BB85" s="25">
        <f>IFERROR(COUNTIF(Table1[[#This Row],[T1) Social, emotional and mental health needs (SEMH)]:[T14) Attendance]],"Y")*1,"")</f>
        <v>0</v>
      </c>
      <c r="BC85" s="27" t="str">
        <f>IF(ISBLANK(Table1[[#This Row],[Child First Name]]),"",SUM(Table1[[#This Row],[Total Red]:[Total Yellow]]))</f>
        <v/>
      </c>
      <c r="BD85" s="25" t="str">
        <f>IF(ISBLANK(Table1[[#This Row],[Child First Name]]),"",IF(Table1[[#This Row],[Score]]&lt;1,"Universal Need",IF(Table1[[#This Row],[Score]]&lt;4,"Targeted Need",IF(Table1[[#This Row],[Score]]&lt;12,"Personalised Need","Intensive Need"))))</f>
        <v/>
      </c>
    </row>
    <row r="86" spans="1:56" ht="15" x14ac:dyDescent="0.2">
      <c r="A86" s="24"/>
      <c r="B86" s="25"/>
      <c r="C86" s="25"/>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5">
        <f>IFERROR(COUNTIF(Table1[[#This Row],[I1) Child Looked After (CLA) in progress]:[I13) Exclusions]],"Y")*12,"")</f>
        <v>0</v>
      </c>
      <c r="BA86" s="25">
        <f>IFERROR(COUNTIF(Table1[[#This Row],[P1) Previously looked after child (PLA)]:[P17) Attendance]],"Y")*4,"")</f>
        <v>0</v>
      </c>
      <c r="BB86" s="25">
        <f>IFERROR(COUNTIF(Table1[[#This Row],[T1) Social, emotional and mental health needs (SEMH)]:[T14) Attendance]],"Y")*1,"")</f>
        <v>0</v>
      </c>
      <c r="BC86" s="27" t="str">
        <f>IF(ISBLANK(Table1[[#This Row],[Child First Name]]),"",SUM(Table1[[#This Row],[Total Red]:[Total Yellow]]))</f>
        <v/>
      </c>
      <c r="BD86" s="25" t="str">
        <f>IF(ISBLANK(Table1[[#This Row],[Child First Name]]),"",IF(Table1[[#This Row],[Score]]&lt;1,"Universal Need",IF(Table1[[#This Row],[Score]]&lt;4,"Targeted Need",IF(Table1[[#This Row],[Score]]&lt;12,"Personalised Need","Intensive Need"))))</f>
        <v/>
      </c>
    </row>
    <row r="87" spans="1:56" ht="15" x14ac:dyDescent="0.2">
      <c r="A87" s="24"/>
      <c r="B87" s="25"/>
      <c r="C87" s="25"/>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5">
        <f>IFERROR(COUNTIF(Table1[[#This Row],[I1) Child Looked After (CLA) in progress]:[I13) Exclusions]],"Y")*12,"")</f>
        <v>0</v>
      </c>
      <c r="BA87" s="25">
        <f>IFERROR(COUNTIF(Table1[[#This Row],[P1) Previously looked after child (PLA)]:[P17) Attendance]],"Y")*4,"")</f>
        <v>0</v>
      </c>
      <c r="BB87" s="25">
        <f>IFERROR(COUNTIF(Table1[[#This Row],[T1) Social, emotional and mental health needs (SEMH)]:[T14) Attendance]],"Y")*1,"")</f>
        <v>0</v>
      </c>
      <c r="BC87" s="27" t="str">
        <f>IF(ISBLANK(Table1[[#This Row],[Child First Name]]),"",SUM(Table1[[#This Row],[Total Red]:[Total Yellow]]))</f>
        <v/>
      </c>
      <c r="BD87" s="25" t="str">
        <f>IF(ISBLANK(Table1[[#This Row],[Child First Name]]),"",IF(Table1[[#This Row],[Score]]&lt;1,"Universal Need",IF(Table1[[#This Row],[Score]]&lt;4,"Targeted Need",IF(Table1[[#This Row],[Score]]&lt;12,"Personalised Need","Intensive Need"))))</f>
        <v/>
      </c>
    </row>
    <row r="88" spans="1:56" ht="15" x14ac:dyDescent="0.2">
      <c r="A88" s="24"/>
      <c r="B88" s="25"/>
      <c r="C88" s="25"/>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5">
        <f>IFERROR(COUNTIF(Table1[[#This Row],[I1) Child Looked After (CLA) in progress]:[I13) Exclusions]],"Y")*12,"")</f>
        <v>0</v>
      </c>
      <c r="BA88" s="25">
        <f>IFERROR(COUNTIF(Table1[[#This Row],[P1) Previously looked after child (PLA)]:[P17) Attendance]],"Y")*4,"")</f>
        <v>0</v>
      </c>
      <c r="BB88" s="25">
        <f>IFERROR(COUNTIF(Table1[[#This Row],[T1) Social, emotional and mental health needs (SEMH)]:[T14) Attendance]],"Y")*1,"")</f>
        <v>0</v>
      </c>
      <c r="BC88" s="27" t="str">
        <f>IF(ISBLANK(Table1[[#This Row],[Child First Name]]),"",SUM(Table1[[#This Row],[Total Red]:[Total Yellow]]))</f>
        <v/>
      </c>
      <c r="BD88" s="25" t="str">
        <f>IF(ISBLANK(Table1[[#This Row],[Child First Name]]),"",IF(Table1[[#This Row],[Score]]&lt;1,"Universal Need",IF(Table1[[#This Row],[Score]]&lt;4,"Targeted Need",IF(Table1[[#This Row],[Score]]&lt;12,"Personalised Need","Intensive Need"))))</f>
        <v/>
      </c>
    </row>
    <row r="89" spans="1:56" ht="15" x14ac:dyDescent="0.2">
      <c r="A89" s="24"/>
      <c r="B89" s="25"/>
      <c r="C89" s="25"/>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5">
        <f>IFERROR(COUNTIF(Table1[[#This Row],[I1) Child Looked After (CLA) in progress]:[I13) Exclusions]],"Y")*12,"")</f>
        <v>0</v>
      </c>
      <c r="BA89" s="25">
        <f>IFERROR(COUNTIF(Table1[[#This Row],[P1) Previously looked after child (PLA)]:[P17) Attendance]],"Y")*4,"")</f>
        <v>0</v>
      </c>
      <c r="BB89" s="25">
        <f>IFERROR(COUNTIF(Table1[[#This Row],[T1) Social, emotional and mental health needs (SEMH)]:[T14) Attendance]],"Y")*1,"")</f>
        <v>0</v>
      </c>
      <c r="BC89" s="27" t="str">
        <f>IF(ISBLANK(Table1[[#This Row],[Child First Name]]),"",SUM(Table1[[#This Row],[Total Red]:[Total Yellow]]))</f>
        <v/>
      </c>
      <c r="BD89" s="25" t="str">
        <f>IF(ISBLANK(Table1[[#This Row],[Child First Name]]),"",IF(Table1[[#This Row],[Score]]&lt;1,"Universal Need",IF(Table1[[#This Row],[Score]]&lt;4,"Targeted Need",IF(Table1[[#This Row],[Score]]&lt;12,"Personalised Need","Intensive Need"))))</f>
        <v/>
      </c>
    </row>
    <row r="90" spans="1:56" ht="15" x14ac:dyDescent="0.2">
      <c r="A90" s="24"/>
      <c r="B90" s="25"/>
      <c r="C90" s="25"/>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5">
        <f>IFERROR(COUNTIF(Table1[[#This Row],[I1) Child Looked After (CLA) in progress]:[I13) Exclusions]],"Y")*12,"")</f>
        <v>0</v>
      </c>
      <c r="BA90" s="25">
        <f>IFERROR(COUNTIF(Table1[[#This Row],[P1) Previously looked after child (PLA)]:[P17) Attendance]],"Y")*4,"")</f>
        <v>0</v>
      </c>
      <c r="BB90" s="25">
        <f>IFERROR(COUNTIF(Table1[[#This Row],[T1) Social, emotional and mental health needs (SEMH)]:[T14) Attendance]],"Y")*1,"")</f>
        <v>0</v>
      </c>
      <c r="BC90" s="27" t="str">
        <f>IF(ISBLANK(Table1[[#This Row],[Child First Name]]),"",SUM(Table1[[#This Row],[Total Red]:[Total Yellow]]))</f>
        <v/>
      </c>
      <c r="BD90" s="25" t="str">
        <f>IF(ISBLANK(Table1[[#This Row],[Child First Name]]),"",IF(Table1[[#This Row],[Score]]&lt;1,"Universal Need",IF(Table1[[#This Row],[Score]]&lt;4,"Targeted Need",IF(Table1[[#This Row],[Score]]&lt;12,"Personalised Need","Intensive Need"))))</f>
        <v/>
      </c>
    </row>
    <row r="91" spans="1:56" ht="15" x14ac:dyDescent="0.2">
      <c r="A91" s="24"/>
      <c r="B91" s="25"/>
      <c r="C91" s="25"/>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5">
        <f>IFERROR(COUNTIF(Table1[[#This Row],[I1) Child Looked After (CLA) in progress]:[I13) Exclusions]],"Y")*12,"")</f>
        <v>0</v>
      </c>
      <c r="BA91" s="25">
        <f>IFERROR(COUNTIF(Table1[[#This Row],[P1) Previously looked after child (PLA)]:[P17) Attendance]],"Y")*4,"")</f>
        <v>0</v>
      </c>
      <c r="BB91" s="25">
        <f>IFERROR(COUNTIF(Table1[[#This Row],[T1) Social, emotional and mental health needs (SEMH)]:[T14) Attendance]],"Y")*1,"")</f>
        <v>0</v>
      </c>
      <c r="BC91" s="27" t="str">
        <f>IF(ISBLANK(Table1[[#This Row],[Child First Name]]),"",SUM(Table1[[#This Row],[Total Red]:[Total Yellow]]))</f>
        <v/>
      </c>
      <c r="BD91" s="25" t="str">
        <f>IF(ISBLANK(Table1[[#This Row],[Child First Name]]),"",IF(Table1[[#This Row],[Score]]&lt;1,"Universal Need",IF(Table1[[#This Row],[Score]]&lt;4,"Targeted Need",IF(Table1[[#This Row],[Score]]&lt;12,"Personalised Need","Intensive Need"))))</f>
        <v/>
      </c>
    </row>
    <row r="92" spans="1:56" ht="15" x14ac:dyDescent="0.2">
      <c r="A92" s="24"/>
      <c r="B92" s="25"/>
      <c r="C92" s="25"/>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5">
        <f>IFERROR(COUNTIF(Table1[[#This Row],[I1) Child Looked After (CLA) in progress]:[I13) Exclusions]],"Y")*12,"")</f>
        <v>0</v>
      </c>
      <c r="BA92" s="25">
        <f>IFERROR(COUNTIF(Table1[[#This Row],[P1) Previously looked after child (PLA)]:[P17) Attendance]],"Y")*4,"")</f>
        <v>0</v>
      </c>
      <c r="BB92" s="25">
        <f>IFERROR(COUNTIF(Table1[[#This Row],[T1) Social, emotional and mental health needs (SEMH)]:[T14) Attendance]],"Y")*1,"")</f>
        <v>0</v>
      </c>
      <c r="BC92" s="27" t="str">
        <f>IF(ISBLANK(Table1[[#This Row],[Child First Name]]),"",SUM(Table1[[#This Row],[Total Red]:[Total Yellow]]))</f>
        <v/>
      </c>
      <c r="BD92" s="25" t="str">
        <f>IF(ISBLANK(Table1[[#This Row],[Child First Name]]),"",IF(Table1[[#This Row],[Score]]&lt;1,"Universal Need",IF(Table1[[#This Row],[Score]]&lt;4,"Targeted Need",IF(Table1[[#This Row],[Score]]&lt;12,"Personalised Need","Intensive Need"))))</f>
        <v/>
      </c>
    </row>
    <row r="93" spans="1:56" ht="15" x14ac:dyDescent="0.2">
      <c r="A93" s="24"/>
      <c r="B93" s="25"/>
      <c r="C93" s="25"/>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5">
        <f>IFERROR(COUNTIF(Table1[[#This Row],[I1) Child Looked After (CLA) in progress]:[I13) Exclusions]],"Y")*12,"")</f>
        <v>0</v>
      </c>
      <c r="BA93" s="25">
        <f>IFERROR(COUNTIF(Table1[[#This Row],[P1) Previously looked after child (PLA)]:[P17) Attendance]],"Y")*4,"")</f>
        <v>0</v>
      </c>
      <c r="BB93" s="25">
        <f>IFERROR(COUNTIF(Table1[[#This Row],[T1) Social, emotional and mental health needs (SEMH)]:[T14) Attendance]],"Y")*1,"")</f>
        <v>0</v>
      </c>
      <c r="BC93" s="27" t="str">
        <f>IF(ISBLANK(Table1[[#This Row],[Child First Name]]),"",SUM(Table1[[#This Row],[Total Red]:[Total Yellow]]))</f>
        <v/>
      </c>
      <c r="BD93" s="25" t="str">
        <f>IF(ISBLANK(Table1[[#This Row],[Child First Name]]),"",IF(Table1[[#This Row],[Score]]&lt;1,"Universal Need",IF(Table1[[#This Row],[Score]]&lt;4,"Targeted Need",IF(Table1[[#This Row],[Score]]&lt;12,"Personalised Need","Intensive Need"))))</f>
        <v/>
      </c>
    </row>
    <row r="94" spans="1:56" ht="15" x14ac:dyDescent="0.2">
      <c r="A94" s="24"/>
      <c r="B94" s="25"/>
      <c r="C94" s="25"/>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5">
        <f>IFERROR(COUNTIF(Table1[[#This Row],[I1) Child Looked After (CLA) in progress]:[I13) Exclusions]],"Y")*12,"")</f>
        <v>0</v>
      </c>
      <c r="BA94" s="25">
        <f>IFERROR(COUNTIF(Table1[[#This Row],[P1) Previously looked after child (PLA)]:[P17) Attendance]],"Y")*4,"")</f>
        <v>0</v>
      </c>
      <c r="BB94" s="25">
        <f>IFERROR(COUNTIF(Table1[[#This Row],[T1) Social, emotional and mental health needs (SEMH)]:[T14) Attendance]],"Y")*1,"")</f>
        <v>0</v>
      </c>
      <c r="BC94" s="27" t="str">
        <f>IF(ISBLANK(Table1[[#This Row],[Child First Name]]),"",SUM(Table1[[#This Row],[Total Red]:[Total Yellow]]))</f>
        <v/>
      </c>
      <c r="BD94" s="25" t="str">
        <f>IF(ISBLANK(Table1[[#This Row],[Child First Name]]),"",IF(Table1[[#This Row],[Score]]&lt;1,"Universal Need",IF(Table1[[#This Row],[Score]]&lt;4,"Targeted Need",IF(Table1[[#This Row],[Score]]&lt;12,"Personalised Need","Intensive Need"))))</f>
        <v/>
      </c>
    </row>
    <row r="95" spans="1:56" ht="15" x14ac:dyDescent="0.2">
      <c r="A95" s="24"/>
      <c r="B95" s="25"/>
      <c r="C95" s="25"/>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5">
        <f>IFERROR(COUNTIF(Table1[[#This Row],[I1) Child Looked After (CLA) in progress]:[I13) Exclusions]],"Y")*12,"")</f>
        <v>0</v>
      </c>
      <c r="BA95" s="25">
        <f>IFERROR(COUNTIF(Table1[[#This Row],[P1) Previously looked after child (PLA)]:[P17) Attendance]],"Y")*4,"")</f>
        <v>0</v>
      </c>
      <c r="BB95" s="25">
        <f>IFERROR(COUNTIF(Table1[[#This Row],[T1) Social, emotional and mental health needs (SEMH)]:[T14) Attendance]],"Y")*1,"")</f>
        <v>0</v>
      </c>
      <c r="BC95" s="27" t="str">
        <f>IF(ISBLANK(Table1[[#This Row],[Child First Name]]),"",SUM(Table1[[#This Row],[Total Red]:[Total Yellow]]))</f>
        <v/>
      </c>
      <c r="BD95" s="25" t="str">
        <f>IF(ISBLANK(Table1[[#This Row],[Child First Name]]),"",IF(Table1[[#This Row],[Score]]&lt;1,"Universal Need",IF(Table1[[#This Row],[Score]]&lt;4,"Targeted Need",IF(Table1[[#This Row],[Score]]&lt;12,"Personalised Need","Intensive Need"))))</f>
        <v/>
      </c>
    </row>
    <row r="96" spans="1:56" ht="15" x14ac:dyDescent="0.2">
      <c r="A96" s="24"/>
      <c r="B96" s="25"/>
      <c r="C96" s="25"/>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5">
        <f>IFERROR(COUNTIF(Table1[[#This Row],[I1) Child Looked After (CLA) in progress]:[I13) Exclusions]],"Y")*12,"")</f>
        <v>0</v>
      </c>
      <c r="BA96" s="25">
        <f>IFERROR(COUNTIF(Table1[[#This Row],[P1) Previously looked after child (PLA)]:[P17) Attendance]],"Y")*4,"")</f>
        <v>0</v>
      </c>
      <c r="BB96" s="25">
        <f>IFERROR(COUNTIF(Table1[[#This Row],[T1) Social, emotional and mental health needs (SEMH)]:[T14) Attendance]],"Y")*1,"")</f>
        <v>0</v>
      </c>
      <c r="BC96" s="27" t="str">
        <f>IF(ISBLANK(Table1[[#This Row],[Child First Name]]),"",SUM(Table1[[#This Row],[Total Red]:[Total Yellow]]))</f>
        <v/>
      </c>
      <c r="BD96" s="25" t="str">
        <f>IF(ISBLANK(Table1[[#This Row],[Child First Name]]),"",IF(Table1[[#This Row],[Score]]&lt;1,"Universal Need",IF(Table1[[#This Row],[Score]]&lt;4,"Targeted Need",IF(Table1[[#This Row],[Score]]&lt;12,"Personalised Need","Intensive Need"))))</f>
        <v/>
      </c>
    </row>
    <row r="97" spans="1:56" ht="15" x14ac:dyDescent="0.2">
      <c r="A97" s="24"/>
      <c r="B97" s="25"/>
      <c r="C97" s="25"/>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5">
        <f>IFERROR(COUNTIF(Table1[[#This Row],[I1) Child Looked After (CLA) in progress]:[I13) Exclusions]],"Y")*12,"")</f>
        <v>0</v>
      </c>
      <c r="BA97" s="25">
        <f>IFERROR(COUNTIF(Table1[[#This Row],[P1) Previously looked after child (PLA)]:[P17) Attendance]],"Y")*4,"")</f>
        <v>0</v>
      </c>
      <c r="BB97" s="25">
        <f>IFERROR(COUNTIF(Table1[[#This Row],[T1) Social, emotional and mental health needs (SEMH)]:[T14) Attendance]],"Y")*1,"")</f>
        <v>0</v>
      </c>
      <c r="BC97" s="27" t="str">
        <f>IF(ISBLANK(Table1[[#This Row],[Child First Name]]),"",SUM(Table1[[#This Row],[Total Red]:[Total Yellow]]))</f>
        <v/>
      </c>
      <c r="BD97" s="25" t="str">
        <f>IF(ISBLANK(Table1[[#This Row],[Child First Name]]),"",IF(Table1[[#This Row],[Score]]&lt;1,"Universal Need",IF(Table1[[#This Row],[Score]]&lt;4,"Targeted Need",IF(Table1[[#This Row],[Score]]&lt;12,"Personalised Need","Intensive Need"))))</f>
        <v/>
      </c>
    </row>
    <row r="98" spans="1:56" ht="15" x14ac:dyDescent="0.2">
      <c r="A98" s="24"/>
      <c r="B98" s="25"/>
      <c r="C98" s="25"/>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5">
        <f>IFERROR(COUNTIF(Table1[[#This Row],[I1) Child Looked After (CLA) in progress]:[I13) Exclusions]],"Y")*12,"")</f>
        <v>0</v>
      </c>
      <c r="BA98" s="25">
        <f>IFERROR(COUNTIF(Table1[[#This Row],[P1) Previously looked after child (PLA)]:[P17) Attendance]],"Y")*4,"")</f>
        <v>0</v>
      </c>
      <c r="BB98" s="25">
        <f>IFERROR(COUNTIF(Table1[[#This Row],[T1) Social, emotional and mental health needs (SEMH)]:[T14) Attendance]],"Y")*1,"")</f>
        <v>0</v>
      </c>
      <c r="BC98" s="27" t="str">
        <f>IF(ISBLANK(Table1[[#This Row],[Child First Name]]),"",SUM(Table1[[#This Row],[Total Red]:[Total Yellow]]))</f>
        <v/>
      </c>
      <c r="BD98" s="25" t="str">
        <f>IF(ISBLANK(Table1[[#This Row],[Child First Name]]),"",IF(Table1[[#This Row],[Score]]&lt;1,"Universal Need",IF(Table1[[#This Row],[Score]]&lt;4,"Targeted Need",IF(Table1[[#This Row],[Score]]&lt;12,"Personalised Need","Intensive Need"))))</f>
        <v/>
      </c>
    </row>
    <row r="99" spans="1:56" ht="15" x14ac:dyDescent="0.2">
      <c r="A99" s="24"/>
      <c r="B99" s="25"/>
      <c r="C99" s="25"/>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5">
        <f>IFERROR(COUNTIF(Table1[[#This Row],[I1) Child Looked After (CLA) in progress]:[I13) Exclusions]],"Y")*12,"")</f>
        <v>0</v>
      </c>
      <c r="BA99" s="25">
        <f>IFERROR(COUNTIF(Table1[[#This Row],[P1) Previously looked after child (PLA)]:[P17) Attendance]],"Y")*4,"")</f>
        <v>0</v>
      </c>
      <c r="BB99" s="25">
        <f>IFERROR(COUNTIF(Table1[[#This Row],[T1) Social, emotional and mental health needs (SEMH)]:[T14) Attendance]],"Y")*1,"")</f>
        <v>0</v>
      </c>
      <c r="BC99" s="27" t="str">
        <f>IF(ISBLANK(Table1[[#This Row],[Child First Name]]),"",SUM(Table1[[#This Row],[Total Red]:[Total Yellow]]))</f>
        <v/>
      </c>
      <c r="BD99" s="25" t="str">
        <f>IF(ISBLANK(Table1[[#This Row],[Child First Name]]),"",IF(Table1[[#This Row],[Score]]&lt;1,"Universal Need",IF(Table1[[#This Row],[Score]]&lt;4,"Targeted Need",IF(Table1[[#This Row],[Score]]&lt;12,"Personalised Need","Intensive Need"))))</f>
        <v/>
      </c>
    </row>
    <row r="100" spans="1:56" ht="15" x14ac:dyDescent="0.2">
      <c r="A100" s="24"/>
      <c r="B100" s="25"/>
      <c r="C100" s="25"/>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5">
        <f>IFERROR(COUNTIF(Table1[[#This Row],[I1) Child Looked After (CLA) in progress]:[I13) Exclusions]],"Y")*12,"")</f>
        <v>0</v>
      </c>
      <c r="BA100" s="25">
        <f>IFERROR(COUNTIF(Table1[[#This Row],[P1) Previously looked after child (PLA)]:[P17) Attendance]],"Y")*4,"")</f>
        <v>0</v>
      </c>
      <c r="BB100" s="25">
        <f>IFERROR(COUNTIF(Table1[[#This Row],[T1) Social, emotional and mental health needs (SEMH)]:[T14) Attendance]],"Y")*1,"")</f>
        <v>0</v>
      </c>
      <c r="BC100" s="27" t="str">
        <f>IF(ISBLANK(Table1[[#This Row],[Child First Name]]),"",SUM(Table1[[#This Row],[Total Red]:[Total Yellow]]))</f>
        <v/>
      </c>
      <c r="BD100" s="25" t="str">
        <f>IF(ISBLANK(Table1[[#This Row],[Child First Name]]),"",IF(Table1[[#This Row],[Score]]&lt;1,"Universal Need",IF(Table1[[#This Row],[Score]]&lt;4,"Targeted Need",IF(Table1[[#This Row],[Score]]&lt;12,"Personalised Need","Intensive Need"))))</f>
        <v/>
      </c>
    </row>
    <row r="101" spans="1:56" ht="15" x14ac:dyDescent="0.2">
      <c r="A101" s="24"/>
      <c r="B101" s="25"/>
      <c r="C101" s="25"/>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5">
        <f>IFERROR(COUNTIF(Table1[[#This Row],[I1) Child Looked After (CLA) in progress]:[I13) Exclusions]],"Y")*12,"")</f>
        <v>0</v>
      </c>
      <c r="BA101" s="25">
        <f>IFERROR(COUNTIF(Table1[[#This Row],[P1) Previously looked after child (PLA)]:[P17) Attendance]],"Y")*4,"")</f>
        <v>0</v>
      </c>
      <c r="BB101" s="25">
        <f>IFERROR(COUNTIF(Table1[[#This Row],[T1) Social, emotional and mental health needs (SEMH)]:[T14) Attendance]],"Y")*1,"")</f>
        <v>0</v>
      </c>
      <c r="BC101" s="27" t="str">
        <f>IF(ISBLANK(Table1[[#This Row],[Child First Name]]),"",SUM(Table1[[#This Row],[Total Red]:[Total Yellow]]))</f>
        <v/>
      </c>
      <c r="BD101" s="25" t="str">
        <f>IF(ISBLANK(Table1[[#This Row],[Child First Name]]),"",IF(Table1[[#This Row],[Score]]&lt;1,"Universal Need",IF(Table1[[#This Row],[Score]]&lt;4,"Targeted Need",IF(Table1[[#This Row],[Score]]&lt;12,"Personalised Need","Intensive Need"))))</f>
        <v/>
      </c>
    </row>
    <row r="102" spans="1:56" ht="15" x14ac:dyDescent="0.2">
      <c r="A102" s="24"/>
      <c r="B102" s="25"/>
      <c r="C102" s="25"/>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5">
        <f>IFERROR(COUNTIF(Table1[[#This Row],[I1) Child Looked After (CLA) in progress]:[I13) Exclusions]],"Y")*12,"")</f>
        <v>0</v>
      </c>
      <c r="BA102" s="25">
        <f>IFERROR(COUNTIF(Table1[[#This Row],[P1) Previously looked after child (PLA)]:[P17) Attendance]],"Y")*4,"")</f>
        <v>0</v>
      </c>
      <c r="BB102" s="25">
        <f>IFERROR(COUNTIF(Table1[[#This Row],[T1) Social, emotional and mental health needs (SEMH)]:[T14) Attendance]],"Y")*1,"")</f>
        <v>0</v>
      </c>
      <c r="BC102" s="27" t="str">
        <f>IF(ISBLANK(Table1[[#This Row],[Child First Name]]),"",SUM(Table1[[#This Row],[Total Red]:[Total Yellow]]))</f>
        <v/>
      </c>
      <c r="BD102" s="25" t="str">
        <f>IF(ISBLANK(Table1[[#This Row],[Child First Name]]),"",IF(Table1[[#This Row],[Score]]&lt;1,"Universal Need",IF(Table1[[#This Row],[Score]]&lt;4,"Targeted Need",IF(Table1[[#This Row],[Score]]&lt;12,"Personalised Need","Intensive Need"))))</f>
        <v/>
      </c>
    </row>
    <row r="103" spans="1:56" ht="15" x14ac:dyDescent="0.2">
      <c r="A103" s="24"/>
      <c r="B103" s="25"/>
      <c r="C103" s="25"/>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5">
        <f>IFERROR(COUNTIF(Table1[[#This Row],[I1) Child Looked After (CLA) in progress]:[I13) Exclusions]],"Y")*12,"")</f>
        <v>0</v>
      </c>
      <c r="BA103" s="25">
        <f>IFERROR(COUNTIF(Table1[[#This Row],[P1) Previously looked after child (PLA)]:[P17) Attendance]],"Y")*4,"")</f>
        <v>0</v>
      </c>
      <c r="BB103" s="25">
        <f>IFERROR(COUNTIF(Table1[[#This Row],[T1) Social, emotional and mental health needs (SEMH)]:[T14) Attendance]],"Y")*1,"")</f>
        <v>0</v>
      </c>
      <c r="BC103" s="27" t="str">
        <f>IF(ISBLANK(Table1[[#This Row],[Child First Name]]),"",SUM(Table1[[#This Row],[Total Red]:[Total Yellow]]))</f>
        <v/>
      </c>
      <c r="BD103" s="25" t="str">
        <f>IF(ISBLANK(Table1[[#This Row],[Child First Name]]),"",IF(Table1[[#This Row],[Score]]&lt;1,"Universal Need",IF(Table1[[#This Row],[Score]]&lt;4,"Targeted Need",IF(Table1[[#This Row],[Score]]&lt;12,"Personalised Need","Intensive Need"))))</f>
        <v/>
      </c>
    </row>
    <row r="104" spans="1:56" ht="15" x14ac:dyDescent="0.2">
      <c r="A104" s="24"/>
      <c r="B104" s="25"/>
      <c r="C104" s="25"/>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5">
        <f>IFERROR(COUNTIF(Table1[[#This Row],[I1) Child Looked After (CLA) in progress]:[I13) Exclusions]],"Y")*12,"")</f>
        <v>0</v>
      </c>
      <c r="BA104" s="25">
        <f>IFERROR(COUNTIF(Table1[[#This Row],[P1) Previously looked after child (PLA)]:[P17) Attendance]],"Y")*4,"")</f>
        <v>0</v>
      </c>
      <c r="BB104" s="25">
        <f>IFERROR(COUNTIF(Table1[[#This Row],[T1) Social, emotional and mental health needs (SEMH)]:[T14) Attendance]],"Y")*1,"")</f>
        <v>0</v>
      </c>
      <c r="BC104" s="27" t="str">
        <f>IF(ISBLANK(Table1[[#This Row],[Child First Name]]),"",SUM(Table1[[#This Row],[Total Red]:[Total Yellow]]))</f>
        <v/>
      </c>
      <c r="BD104" s="25" t="str">
        <f>IF(ISBLANK(Table1[[#This Row],[Child First Name]]),"",IF(Table1[[#This Row],[Score]]&lt;1,"Universal Need",IF(Table1[[#This Row],[Score]]&lt;4,"Targeted Need",IF(Table1[[#This Row],[Score]]&lt;12,"Personalised Need","Intensive Need"))))</f>
        <v/>
      </c>
    </row>
  </sheetData>
  <mergeCells count="2">
    <mergeCell ref="B3:C3"/>
    <mergeCell ref="F4:H5"/>
  </mergeCells>
  <conditionalFormatting sqref="F9:F104 T9:T104">
    <cfRule type="expression" dxfId="23" priority="44">
      <formula>COUNTA($F9,$T9)&gt;0</formula>
    </cfRule>
  </conditionalFormatting>
  <conditionalFormatting sqref="F9:AY104">
    <cfRule type="cellIs" dxfId="22" priority="1" stopIfTrue="1" operator="equal">
      <formula>"Y"</formula>
    </cfRule>
  </conditionalFormatting>
  <conditionalFormatting sqref="H9:H104 W9:W104">
    <cfRule type="expression" dxfId="21" priority="45">
      <formula>COUNTA($H9,$W9)&gt;0</formula>
    </cfRule>
  </conditionalFormatting>
  <conditionalFormatting sqref="I9:I104 X9:X104 AK9:AK104">
    <cfRule type="expression" dxfId="20" priority="46">
      <formula>COUNTA($I9,$X9,$AK9)&gt;0</formula>
    </cfRule>
  </conditionalFormatting>
  <conditionalFormatting sqref="J9:J104 Z9:Z104 AL9:AL104">
    <cfRule type="expression" dxfId="19" priority="47">
      <formula>COUNTA($J9,$Z9,$AL9)&gt;0</formula>
    </cfRule>
  </conditionalFormatting>
  <conditionalFormatting sqref="K9:K104 AA9:AA104 AN9:AN104">
    <cfRule type="expression" dxfId="18" priority="48">
      <formula>COUNTA($K9,$AA9,$AN9)&gt;0</formula>
    </cfRule>
  </conditionalFormatting>
  <conditionalFormatting sqref="L9:L104 AB9:AB104 AO9:AO104">
    <cfRule type="expression" dxfId="17" priority="86">
      <formula>COUNTA($L9,$AB9,$AO9)&gt;0</formula>
    </cfRule>
  </conditionalFormatting>
  <conditionalFormatting sqref="M9:M104 AC9:AC104">
    <cfRule type="expression" dxfId="16" priority="88">
      <formula>COUNTA($M9,$AC9)&gt;0</formula>
    </cfRule>
  </conditionalFormatting>
  <conditionalFormatting sqref="N9:N104 AD9:AD104 AP9:AP104">
    <cfRule type="expression" dxfId="15" priority="178">
      <formula>COUNTA($N9,$AD9,$AP9)&gt;0</formula>
    </cfRule>
  </conditionalFormatting>
  <conditionalFormatting sqref="O9:O104 AE9:AE104 AQ9:AQ104">
    <cfRule type="expression" dxfId="14" priority="296">
      <formula>COUNTA($O9,$AE9,$AQ9)&gt;0</formula>
    </cfRule>
  </conditionalFormatting>
  <conditionalFormatting sqref="P9:P104 AF9:AF104">
    <cfRule type="expression" dxfId="13" priority="309">
      <formula>COUNTA($P9,$AF9)&gt;0</formula>
    </cfRule>
  </conditionalFormatting>
  <conditionalFormatting sqref="Q9:Q104 AJ9:AJ104 AX9:AX104">
    <cfRule type="expression" dxfId="12" priority="330">
      <formula>COUNTA($Q9,$AJ9,$AX9)&gt;0</formula>
    </cfRule>
  </conditionalFormatting>
  <conditionalFormatting sqref="Y9:Y104 AM9:AM104">
    <cfRule type="expression" dxfId="11" priority="349">
      <formula>COUNTA($Y9,$AM9)&gt;0</formula>
    </cfRule>
  </conditionalFormatting>
  <conditionalFormatting sqref="AG9:AG104 AR9:AR104">
    <cfRule type="expression" dxfId="10" priority="353">
      <formula>" =COUNTA($AG9,$AR9)&gt;0"</formula>
    </cfRule>
  </conditionalFormatting>
  <conditionalFormatting sqref="AH9:AH104 AS9:AS104">
    <cfRule type="expression" dxfId="9" priority="354">
      <formula>COUNTA($AH9,$AS9)&gt;0</formula>
    </cfRule>
  </conditionalFormatting>
  <conditionalFormatting sqref="AI9:AI104 AT9:AT104">
    <cfRule type="expression" dxfId="8" priority="356">
      <formula>COUNTA($AI9,$AT9)&gt;0</formula>
    </cfRule>
  </conditionalFormatting>
  <conditionalFormatting sqref="BC9:BC104">
    <cfRule type="expression" dxfId="7" priority="6">
      <formula>AND(ISNUMBER($BC9),$BC9=0)</formula>
    </cfRule>
    <cfRule type="cellIs" dxfId="6" priority="41" operator="between">
      <formula>1</formula>
      <formula>3</formula>
    </cfRule>
    <cfRule type="cellIs" dxfId="5" priority="42" operator="between">
      <formula>4</formula>
      <formula>11</formula>
    </cfRule>
    <cfRule type="expression" dxfId="4" priority="43">
      <formula>AND(ISNUMBER($BC9),$BC9&gt;11)</formula>
    </cfRule>
  </conditionalFormatting>
  <conditionalFormatting sqref="BD9:BD104">
    <cfRule type="beginsWith" dxfId="3" priority="2" operator="beginsWith" text="I">
      <formula>LEFT(BD9,LEN("I"))="I"</formula>
    </cfRule>
    <cfRule type="beginsWith" dxfId="2" priority="3" operator="beginsWith" text="P">
      <formula>LEFT(BD9,LEN("P"))="P"</formula>
    </cfRule>
    <cfRule type="beginsWith" dxfId="1" priority="4" operator="beginsWith" text="U">
      <formula>LEFT(BD9,LEN("U"))="U"</formula>
    </cfRule>
    <cfRule type="beginsWith" dxfId="0" priority="5" operator="beginsWith" text="T">
      <formula>LEFT(BD9,LEN("T"))="T"</formula>
    </cfRule>
  </conditionalFormatting>
  <dataValidations count="5">
    <dataValidation type="whole" allowBlank="1" showInputMessage="1" showErrorMessage="1" promptTitle="NURSERY SCHOOLS ONLY" prompt="Please enter your LA number_x000a_e.g. 123" sqref="B2" xr:uid="{00000000-0002-0000-0000-000003000000}">
      <formula1>0</formula1>
      <formula2>1000</formula2>
    </dataValidation>
    <dataValidation type="list" errorStyle="warning" allowBlank="1" showInputMessage="1" showErrorMessage="1" sqref="B5" xr:uid="{00000000-0002-0000-0000-000004000000}">
      <formula1>"Nursery,Reception"</formula1>
    </dataValidation>
    <dataValidation type="list" allowBlank="1" showInputMessage="1" showErrorMessage="1" sqref="D9:D104" xr:uid="{00000000-0002-0000-0000-000000000000}">
      <formula1>"F,M,N/A"</formula1>
    </dataValidation>
    <dataValidation type="list" allowBlank="1" showInputMessage="1" showErrorMessage="1" sqref="E9:E104" xr:uid="{00000000-0002-0000-0000-000001000000}">
      <formula1>"Autumn,Spring,Summer"</formula1>
    </dataValidation>
    <dataValidation type="list" allowBlank="1" showInputMessage="1" showErrorMessage="1" error="Only enter Y to indicate an affirmative answer to the question" sqref="F9:AY104" xr:uid="{00000000-0002-0000-0000-000002000000}">
      <formula1>"Y"</formula1>
    </dataValidation>
  </dataValidations>
  <printOptions horizontalCentered="1" verticalCentered="1"/>
  <pageMargins left="0.23622047244094491" right="0.23622047244094491" top="0.74803149606299213" bottom="0.74803149606299213" header="0.31496062992125984" footer="0.31496062992125984"/>
  <pageSetup paperSize="9" scale="40" fitToWidth="2" fitToHeight="0" pageOrder="overThenDown" orientation="landscape" r:id="rId1"/>
  <headerFooter scaleWithDoc="0">
    <oddHeader>&amp;C&amp;F&amp;R&amp;D</oddHeader>
    <oddFooter>Page &amp;P of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BCD28-96D2-4D2D-A46C-79158F6D7E13}">
  <sheetPr codeName="Sheet3">
    <tabColor rgb="FFFF0000"/>
  </sheetPr>
  <dimension ref="A1:K40"/>
  <sheetViews>
    <sheetView showGridLines="0" workbookViewId="0">
      <selection sqref="A1:D1"/>
    </sheetView>
  </sheetViews>
  <sheetFormatPr defaultRowHeight="14.25" x14ac:dyDescent="0.2"/>
  <cols>
    <col min="1" max="1" width="3" customWidth="1"/>
    <col min="2" max="2" width="3.375" customWidth="1"/>
  </cols>
  <sheetData>
    <row r="1" spans="1:11" ht="15" x14ac:dyDescent="0.25">
      <c r="A1" s="54" t="s">
        <v>570</v>
      </c>
      <c r="B1" s="54"/>
      <c r="C1" s="54"/>
      <c r="D1" s="54"/>
    </row>
    <row r="2" spans="1:11" ht="15" x14ac:dyDescent="0.2">
      <c r="A2">
        <v>1</v>
      </c>
      <c r="C2" s="36" t="s">
        <v>580</v>
      </c>
      <c r="D2" s="34"/>
      <c r="E2" s="34"/>
      <c r="F2" s="34"/>
      <c r="G2" s="34"/>
      <c r="H2" s="34"/>
      <c r="I2" s="34"/>
      <c r="J2" s="34"/>
      <c r="K2" s="34"/>
    </row>
    <row r="3" spans="1:11" ht="15.75" x14ac:dyDescent="0.2">
      <c r="A3">
        <v>2</v>
      </c>
      <c r="C3" s="36" t="s">
        <v>581</v>
      </c>
      <c r="D3" s="34"/>
      <c r="E3" s="34"/>
      <c r="F3" s="34"/>
      <c r="G3" s="34"/>
      <c r="H3" s="34"/>
      <c r="I3" s="34"/>
      <c r="J3" s="34"/>
      <c r="K3" s="34"/>
    </row>
    <row r="4" spans="1:11" ht="15" x14ac:dyDescent="0.2">
      <c r="A4">
        <v>3</v>
      </c>
      <c r="C4" s="36" t="s">
        <v>572</v>
      </c>
      <c r="D4" s="34"/>
      <c r="E4" s="34"/>
      <c r="F4" s="34"/>
      <c r="G4" s="34"/>
      <c r="H4" s="34"/>
      <c r="I4" s="34"/>
      <c r="J4" s="34"/>
      <c r="K4" s="34"/>
    </row>
    <row r="5" spans="1:11" ht="15" x14ac:dyDescent="0.2">
      <c r="A5">
        <v>4</v>
      </c>
      <c r="C5" s="36" t="s">
        <v>582</v>
      </c>
      <c r="D5" s="34"/>
      <c r="E5" s="34"/>
      <c r="F5" s="34"/>
      <c r="G5" s="34"/>
      <c r="H5" s="34"/>
      <c r="I5" s="34"/>
      <c r="J5" s="34"/>
      <c r="K5" s="34"/>
    </row>
    <row r="6" spans="1:11" ht="15.75" x14ac:dyDescent="0.2">
      <c r="A6">
        <v>5</v>
      </c>
      <c r="C6" s="36" t="s">
        <v>583</v>
      </c>
      <c r="D6" s="34"/>
      <c r="E6" s="34"/>
      <c r="F6" s="34"/>
      <c r="G6" s="34"/>
      <c r="H6" s="34"/>
      <c r="I6" s="34"/>
      <c r="J6" s="34"/>
      <c r="K6" s="34"/>
    </row>
    <row r="7" spans="1:11" ht="15" x14ac:dyDescent="0.2">
      <c r="A7">
        <v>6</v>
      </c>
      <c r="C7" s="36" t="s">
        <v>573</v>
      </c>
      <c r="D7" s="34"/>
      <c r="E7" s="34"/>
      <c r="F7" s="34"/>
      <c r="G7" s="34"/>
      <c r="H7" s="34"/>
      <c r="I7" s="34"/>
      <c r="J7" s="34"/>
      <c r="K7" s="34"/>
    </row>
    <row r="8" spans="1:11" ht="15" x14ac:dyDescent="0.2">
      <c r="A8">
        <v>7</v>
      </c>
      <c r="C8" s="36" t="s">
        <v>579</v>
      </c>
      <c r="D8" s="34"/>
      <c r="E8" s="34"/>
      <c r="F8" s="34"/>
      <c r="G8" s="34"/>
      <c r="H8" s="34"/>
      <c r="I8" s="34"/>
      <c r="J8" s="34"/>
      <c r="K8" s="34"/>
    </row>
    <row r="9" spans="1:11" ht="15.75" x14ac:dyDescent="0.2">
      <c r="B9" s="37" t="s">
        <v>575</v>
      </c>
      <c r="C9" s="35" t="s">
        <v>574</v>
      </c>
      <c r="D9" s="34"/>
      <c r="E9" s="34"/>
      <c r="F9" s="34"/>
      <c r="G9" s="34"/>
      <c r="H9" s="34"/>
      <c r="I9" s="34"/>
      <c r="J9" s="34"/>
      <c r="K9" s="34"/>
    </row>
    <row r="10" spans="1:11" ht="15.75" x14ac:dyDescent="0.2">
      <c r="B10" s="37" t="s">
        <v>575</v>
      </c>
      <c r="C10" s="35" t="s">
        <v>577</v>
      </c>
      <c r="D10" s="34"/>
      <c r="E10" s="34"/>
      <c r="F10" s="34"/>
      <c r="G10" s="34"/>
      <c r="H10" s="34"/>
      <c r="I10" s="34"/>
      <c r="J10" s="34"/>
      <c r="K10" s="34"/>
    </row>
    <row r="11" spans="1:11" ht="15.75" x14ac:dyDescent="0.2">
      <c r="B11" s="37" t="s">
        <v>575</v>
      </c>
      <c r="C11" s="35" t="s">
        <v>576</v>
      </c>
      <c r="D11" s="34"/>
      <c r="E11" s="34"/>
      <c r="F11" s="34"/>
      <c r="G11" s="34"/>
      <c r="H11" s="34"/>
      <c r="I11" s="34"/>
      <c r="J11" s="34"/>
      <c r="K11" s="34"/>
    </row>
    <row r="12" spans="1:11" ht="15.75" x14ac:dyDescent="0.2">
      <c r="B12" s="37" t="s">
        <v>575</v>
      </c>
      <c r="C12" s="35" t="s">
        <v>578</v>
      </c>
      <c r="D12" s="34"/>
      <c r="E12" s="34"/>
      <c r="F12" s="34"/>
      <c r="G12" s="34"/>
      <c r="H12" s="34"/>
      <c r="I12" s="34"/>
      <c r="J12" s="34"/>
      <c r="K12" s="34"/>
    </row>
    <row r="13" spans="1:11" ht="15" x14ac:dyDescent="0.2">
      <c r="A13">
        <v>8</v>
      </c>
      <c r="C13" s="34" t="s">
        <v>569</v>
      </c>
      <c r="D13" s="34"/>
      <c r="E13" s="34"/>
      <c r="F13" s="34"/>
      <c r="G13" s="34"/>
      <c r="H13" s="34"/>
      <c r="I13" s="34"/>
      <c r="J13" s="34"/>
      <c r="K13" s="34"/>
    </row>
    <row r="14" spans="1:11" ht="15" x14ac:dyDescent="0.2">
      <c r="A14">
        <v>9</v>
      </c>
      <c r="B14" s="34"/>
      <c r="C14" s="34" t="s">
        <v>584</v>
      </c>
      <c r="D14" s="34"/>
      <c r="E14" s="34"/>
      <c r="F14" s="34"/>
      <c r="G14" s="34"/>
      <c r="H14" s="34"/>
      <c r="I14" s="34"/>
      <c r="J14" s="34"/>
      <c r="K14" s="34"/>
    </row>
    <row r="15" spans="1:11" ht="15" x14ac:dyDescent="0.2">
      <c r="B15" s="37" t="s">
        <v>575</v>
      </c>
      <c r="C15" s="38" t="s">
        <v>585</v>
      </c>
      <c r="D15" s="34"/>
      <c r="E15" s="34"/>
      <c r="F15" s="34"/>
      <c r="G15" s="34"/>
      <c r="H15" s="34"/>
      <c r="I15" s="34"/>
      <c r="J15" s="34"/>
      <c r="K15" s="34"/>
    </row>
    <row r="16" spans="1:11" ht="15" x14ac:dyDescent="0.2">
      <c r="B16" s="37" t="s">
        <v>575</v>
      </c>
      <c r="C16" s="38" t="s">
        <v>586</v>
      </c>
      <c r="D16" s="34"/>
      <c r="E16" s="34"/>
      <c r="F16" s="34"/>
      <c r="G16" s="34"/>
      <c r="H16" s="34"/>
      <c r="I16" s="34"/>
      <c r="J16" s="34"/>
      <c r="K16" s="34"/>
    </row>
    <row r="17" spans="1:11" ht="15" x14ac:dyDescent="0.2">
      <c r="B17" s="37" t="s">
        <v>575</v>
      </c>
      <c r="C17" s="38" t="s">
        <v>587</v>
      </c>
      <c r="D17" s="34"/>
      <c r="E17" s="34"/>
      <c r="F17" s="34"/>
      <c r="G17" s="34"/>
      <c r="H17" s="34"/>
      <c r="I17" s="34"/>
      <c r="J17" s="34"/>
      <c r="K17" s="34"/>
    </row>
    <row r="18" spans="1:11" ht="15" x14ac:dyDescent="0.2">
      <c r="A18">
        <v>10</v>
      </c>
      <c r="C18" s="34" t="s">
        <v>599</v>
      </c>
      <c r="D18" s="34"/>
      <c r="E18" s="34"/>
      <c r="F18" s="34"/>
      <c r="G18" s="34"/>
      <c r="H18" s="34"/>
      <c r="I18" s="34"/>
      <c r="J18" s="34"/>
      <c r="K18" s="34"/>
    </row>
    <row r="19" spans="1:11" ht="15" x14ac:dyDescent="0.2">
      <c r="C19" s="43" t="s">
        <v>598</v>
      </c>
      <c r="D19" s="34"/>
      <c r="E19" s="34"/>
      <c r="F19" s="34"/>
      <c r="G19" s="34"/>
      <c r="H19" s="34"/>
      <c r="I19" s="34"/>
      <c r="J19" s="34"/>
      <c r="K19" s="34"/>
    </row>
    <row r="20" spans="1:11" ht="15.75" x14ac:dyDescent="0.25">
      <c r="A20">
        <v>11</v>
      </c>
      <c r="B20" s="34"/>
      <c r="C20" s="34" t="s">
        <v>600</v>
      </c>
      <c r="D20" s="34"/>
      <c r="E20" s="34"/>
      <c r="F20" s="34"/>
      <c r="G20" s="34"/>
      <c r="H20" s="34"/>
      <c r="I20" s="34"/>
      <c r="J20" s="34"/>
      <c r="K20" s="34"/>
    </row>
    <row r="21" spans="1:11" ht="15" x14ac:dyDescent="0.2">
      <c r="A21">
        <v>12</v>
      </c>
      <c r="B21" s="34"/>
      <c r="C21" s="34" t="s">
        <v>588</v>
      </c>
      <c r="D21" s="34"/>
      <c r="E21" s="34"/>
      <c r="F21" s="34"/>
      <c r="G21" s="34"/>
      <c r="H21" s="34"/>
      <c r="I21" s="34"/>
      <c r="J21" s="34"/>
      <c r="K21" s="34"/>
    </row>
    <row r="22" spans="1:11" ht="15.75" x14ac:dyDescent="0.25">
      <c r="A22">
        <v>13</v>
      </c>
      <c r="B22" s="34"/>
      <c r="C22" s="34" t="s">
        <v>590</v>
      </c>
      <c r="D22" s="34"/>
      <c r="E22" s="34"/>
      <c r="F22" s="34"/>
      <c r="G22" s="34"/>
      <c r="H22" s="34"/>
      <c r="I22" s="34"/>
      <c r="J22" s="34"/>
      <c r="K22" s="34"/>
    </row>
    <row r="23" spans="1:11" ht="15.75" x14ac:dyDescent="0.25">
      <c r="A23">
        <v>14</v>
      </c>
      <c r="B23" s="34"/>
      <c r="C23" s="34" t="s">
        <v>591</v>
      </c>
      <c r="D23" s="34"/>
      <c r="E23" s="34"/>
      <c r="F23" s="34"/>
      <c r="G23" s="34"/>
      <c r="H23" s="34"/>
      <c r="I23" s="34"/>
      <c r="J23" s="34"/>
      <c r="K23" s="34"/>
    </row>
    <row r="24" spans="1:11" ht="15" x14ac:dyDescent="0.2">
      <c r="A24">
        <v>15</v>
      </c>
      <c r="B24" s="34"/>
      <c r="C24" s="34" t="s">
        <v>589</v>
      </c>
      <c r="D24" s="34"/>
      <c r="E24" s="34"/>
      <c r="F24" s="34"/>
      <c r="G24" s="34"/>
      <c r="H24" s="34"/>
      <c r="I24" s="34"/>
      <c r="J24" s="34"/>
      <c r="K24" s="34"/>
    </row>
    <row r="25" spans="1:11" ht="15" x14ac:dyDescent="0.2">
      <c r="B25" s="34"/>
      <c r="D25" s="34"/>
      <c r="E25" s="34"/>
      <c r="F25" s="34"/>
      <c r="G25" s="34"/>
      <c r="H25" s="34"/>
      <c r="I25" s="34"/>
      <c r="J25" s="34"/>
      <c r="K25" s="34"/>
    </row>
    <row r="26" spans="1:11" ht="15" x14ac:dyDescent="0.2">
      <c r="B26" s="34"/>
      <c r="C26" s="34" t="s">
        <v>571</v>
      </c>
      <c r="D26" s="34"/>
      <c r="E26" s="34"/>
      <c r="F26" s="34"/>
      <c r="G26" s="34"/>
      <c r="H26" s="34"/>
      <c r="I26" s="34"/>
      <c r="J26" s="34"/>
      <c r="K26" s="34"/>
    </row>
    <row r="27" spans="1:11" ht="15" x14ac:dyDescent="0.2">
      <c r="B27" s="34"/>
      <c r="D27" s="34"/>
      <c r="E27" s="34"/>
      <c r="F27" s="34"/>
      <c r="G27" s="34"/>
      <c r="H27" s="34"/>
      <c r="I27" s="34"/>
      <c r="J27" s="34"/>
      <c r="K27" s="34"/>
    </row>
    <row r="28" spans="1:11" ht="15" x14ac:dyDescent="0.2">
      <c r="B28" s="34"/>
      <c r="D28" s="34"/>
      <c r="E28" s="34"/>
      <c r="F28" s="34"/>
      <c r="G28" s="34"/>
      <c r="H28" s="34"/>
      <c r="I28" s="34"/>
      <c r="J28" s="34"/>
      <c r="K28" s="34"/>
    </row>
    <row r="29" spans="1:11" ht="15" x14ac:dyDescent="0.2">
      <c r="A29" s="34"/>
      <c r="B29" s="34"/>
      <c r="C29" s="34"/>
      <c r="D29" s="34"/>
      <c r="E29" s="34"/>
      <c r="F29" s="34"/>
      <c r="G29" s="34"/>
      <c r="H29" s="34"/>
      <c r="I29" s="34"/>
      <c r="J29" s="34"/>
      <c r="K29" s="34"/>
    </row>
    <row r="30" spans="1:11" ht="15" x14ac:dyDescent="0.2">
      <c r="A30" s="34"/>
      <c r="B30" s="34"/>
      <c r="C30" s="34"/>
      <c r="D30" s="34"/>
      <c r="E30" s="34"/>
      <c r="F30" s="34"/>
      <c r="G30" s="34"/>
      <c r="H30" s="34"/>
      <c r="I30" s="34"/>
      <c r="J30" s="34"/>
      <c r="K30" s="34"/>
    </row>
    <row r="31" spans="1:11" ht="15" x14ac:dyDescent="0.2">
      <c r="A31" s="34"/>
      <c r="B31" s="34"/>
      <c r="C31" s="34"/>
      <c r="D31" s="34"/>
      <c r="E31" s="34"/>
      <c r="F31" s="34"/>
      <c r="G31" s="34"/>
      <c r="H31" s="34"/>
      <c r="I31" s="34"/>
      <c r="J31" s="34"/>
      <c r="K31" s="34"/>
    </row>
    <row r="32" spans="1:11" ht="15" x14ac:dyDescent="0.2">
      <c r="A32" s="34"/>
      <c r="B32" s="34"/>
      <c r="C32" s="34"/>
      <c r="D32" s="34"/>
      <c r="E32" s="34"/>
      <c r="F32" s="34"/>
      <c r="G32" s="34"/>
      <c r="H32" s="34"/>
      <c r="I32" s="34"/>
      <c r="J32" s="34"/>
      <c r="K32" s="34"/>
    </row>
    <row r="33" spans="1:11" ht="15" x14ac:dyDescent="0.2">
      <c r="A33" s="34"/>
      <c r="B33" s="34"/>
      <c r="C33" s="34"/>
      <c r="D33" s="34"/>
      <c r="E33" s="34"/>
      <c r="F33" s="34"/>
      <c r="G33" s="34"/>
      <c r="H33" s="34"/>
      <c r="I33" s="34"/>
      <c r="J33" s="34"/>
      <c r="K33" s="34"/>
    </row>
    <row r="34" spans="1:11" ht="15" x14ac:dyDescent="0.2">
      <c r="A34" s="34"/>
      <c r="B34" s="34"/>
      <c r="C34" s="34"/>
      <c r="D34" s="34"/>
      <c r="E34" s="34"/>
      <c r="F34" s="34"/>
      <c r="G34" s="34"/>
      <c r="H34" s="34"/>
      <c r="I34" s="34"/>
      <c r="J34" s="34"/>
      <c r="K34" s="34"/>
    </row>
    <row r="35" spans="1:11" ht="15" x14ac:dyDescent="0.2">
      <c r="A35" s="34"/>
      <c r="B35" s="34"/>
      <c r="C35" s="34"/>
      <c r="D35" s="34"/>
      <c r="E35" s="34"/>
      <c r="F35" s="34"/>
      <c r="G35" s="34"/>
      <c r="H35" s="34"/>
      <c r="I35" s="34"/>
      <c r="J35" s="34"/>
      <c r="K35" s="34"/>
    </row>
    <row r="36" spans="1:11" ht="15" x14ac:dyDescent="0.2">
      <c r="A36" s="34"/>
      <c r="B36" s="34"/>
      <c r="C36" s="34"/>
      <c r="D36" s="34"/>
      <c r="E36" s="34"/>
      <c r="F36" s="34"/>
      <c r="G36" s="34"/>
      <c r="H36" s="34"/>
      <c r="I36" s="34"/>
      <c r="J36" s="34"/>
      <c r="K36" s="34"/>
    </row>
    <row r="37" spans="1:11" ht="15" x14ac:dyDescent="0.2">
      <c r="A37" s="34"/>
      <c r="B37" s="34"/>
      <c r="C37" s="34"/>
      <c r="D37" s="34"/>
      <c r="E37" s="34"/>
      <c r="F37" s="34"/>
      <c r="G37" s="34"/>
      <c r="H37" s="34"/>
      <c r="I37" s="34"/>
      <c r="J37" s="34"/>
      <c r="K37" s="34"/>
    </row>
    <row r="38" spans="1:11" ht="15" x14ac:dyDescent="0.2">
      <c r="A38" s="34"/>
      <c r="B38" s="34"/>
      <c r="C38" s="34"/>
      <c r="D38" s="34"/>
      <c r="E38" s="34"/>
      <c r="F38" s="34"/>
      <c r="G38" s="34"/>
      <c r="H38" s="34"/>
      <c r="I38" s="34"/>
      <c r="J38" s="34"/>
      <c r="K38" s="34"/>
    </row>
    <row r="39" spans="1:11" ht="15" x14ac:dyDescent="0.2">
      <c r="A39" s="34"/>
      <c r="B39" s="34"/>
      <c r="C39" s="34"/>
      <c r="D39" s="34"/>
      <c r="E39" s="34"/>
      <c r="F39" s="34"/>
      <c r="G39" s="34"/>
      <c r="H39" s="34"/>
      <c r="I39" s="34"/>
      <c r="J39" s="34"/>
      <c r="K39" s="34"/>
    </row>
    <row r="40" spans="1:11" ht="15" x14ac:dyDescent="0.2">
      <c r="A40" s="34"/>
      <c r="B40" s="34"/>
      <c r="C40" s="34"/>
      <c r="D40" s="34"/>
      <c r="E40" s="34"/>
      <c r="F40" s="34"/>
      <c r="G40" s="34"/>
      <c r="H40" s="34"/>
      <c r="I40" s="34"/>
      <c r="J40" s="34"/>
      <c r="K40" s="34"/>
    </row>
  </sheetData>
  <mergeCells count="1">
    <mergeCell ref="A1:D1"/>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4EC5-B055-4852-B192-94D51029D5DD}">
  <sheetPr codeName="Sheet4">
    <tabColor theme="6"/>
  </sheetPr>
  <dimension ref="A1:Q10"/>
  <sheetViews>
    <sheetView showGridLines="0" workbookViewId="0"/>
  </sheetViews>
  <sheetFormatPr defaultColWidth="9" defaultRowHeight="14.25" x14ac:dyDescent="0.2"/>
  <cols>
    <col min="1" max="16384" width="9" style="39"/>
  </cols>
  <sheetData>
    <row r="1" spans="1:17" customFormat="1" ht="18" x14ac:dyDescent="0.2">
      <c r="A1" s="40" t="s">
        <v>593</v>
      </c>
    </row>
    <row r="2" spans="1:17" customFormat="1" ht="18" x14ac:dyDescent="0.2">
      <c r="A2" s="40"/>
    </row>
    <row r="3" spans="1:17" ht="15" x14ac:dyDescent="0.2">
      <c r="A3" s="42" t="s">
        <v>594</v>
      </c>
      <c r="B3" s="41"/>
      <c r="C3" s="41"/>
      <c r="D3" s="41"/>
      <c r="E3" s="41"/>
      <c r="F3" s="41"/>
      <c r="G3" s="41"/>
      <c r="H3" s="41"/>
      <c r="I3" s="41"/>
      <c r="J3" s="41"/>
      <c r="K3" s="41"/>
      <c r="L3" s="41"/>
      <c r="M3" s="41"/>
      <c r="N3" s="41"/>
      <c r="O3" s="41"/>
      <c r="P3" s="41"/>
      <c r="Q3" s="41"/>
    </row>
    <row r="4" spans="1:17" ht="15" x14ac:dyDescent="0.2">
      <c r="A4" s="55" t="s">
        <v>622</v>
      </c>
      <c r="B4" s="55"/>
      <c r="C4" s="55"/>
      <c r="D4" s="55"/>
      <c r="E4" s="55"/>
      <c r="F4" s="55"/>
      <c r="G4" s="55"/>
      <c r="H4" s="55"/>
      <c r="I4" s="55"/>
      <c r="J4" s="55"/>
      <c r="K4" s="55"/>
      <c r="L4" s="55"/>
      <c r="M4" s="55"/>
      <c r="N4" s="41"/>
      <c r="O4" s="41"/>
      <c r="P4" s="41"/>
      <c r="Q4" s="41"/>
    </row>
    <row r="5" spans="1:17" ht="15" x14ac:dyDescent="0.2">
      <c r="A5" s="41"/>
      <c r="B5" s="41"/>
      <c r="C5" s="41"/>
      <c r="D5" s="41"/>
      <c r="E5" s="41"/>
      <c r="F5" s="41"/>
      <c r="G5" s="41"/>
      <c r="H5" s="41"/>
      <c r="I5" s="41"/>
      <c r="J5" s="41"/>
      <c r="K5" s="41"/>
      <c r="L5" s="41"/>
      <c r="M5" s="41"/>
      <c r="N5" s="41"/>
      <c r="O5" s="41"/>
      <c r="P5" s="41"/>
      <c r="Q5" s="41"/>
    </row>
    <row r="6" spans="1:17" ht="15" x14ac:dyDescent="0.2">
      <c r="A6" s="42" t="s">
        <v>592</v>
      </c>
      <c r="B6" s="41"/>
      <c r="C6" s="41"/>
      <c r="D6" s="41"/>
      <c r="E6" s="41"/>
      <c r="F6" s="41"/>
      <c r="G6" s="41"/>
      <c r="H6" s="41"/>
      <c r="I6" s="41"/>
      <c r="J6" s="41"/>
      <c r="K6" s="41"/>
      <c r="L6" s="41"/>
      <c r="M6" s="41"/>
      <c r="N6" s="41"/>
      <c r="O6" s="41"/>
      <c r="P6" s="41"/>
      <c r="Q6" s="41"/>
    </row>
    <row r="7" spans="1:17" ht="15.75" x14ac:dyDescent="0.2">
      <c r="A7" s="41" t="s">
        <v>595</v>
      </c>
      <c r="B7" s="41"/>
      <c r="C7" s="41"/>
      <c r="D7" s="41"/>
      <c r="E7" s="41"/>
      <c r="F7" s="41"/>
      <c r="G7" s="41"/>
      <c r="H7" s="41"/>
      <c r="I7" s="41"/>
      <c r="J7" s="41"/>
      <c r="K7" s="41"/>
      <c r="L7" s="41"/>
      <c r="M7" s="41"/>
      <c r="N7" s="41"/>
      <c r="O7" s="41"/>
      <c r="P7" s="41"/>
      <c r="Q7" s="41"/>
    </row>
    <row r="8" spans="1:17" ht="15.75" x14ac:dyDescent="0.2">
      <c r="A8" s="41" t="s">
        <v>596</v>
      </c>
      <c r="B8" s="41"/>
      <c r="C8" s="41"/>
      <c r="D8" s="41"/>
      <c r="E8" s="41"/>
      <c r="F8" s="41"/>
      <c r="G8" s="41"/>
      <c r="H8" s="41"/>
      <c r="I8" s="41"/>
      <c r="J8" s="41"/>
      <c r="K8" s="41"/>
      <c r="L8" s="41"/>
      <c r="M8" s="41"/>
      <c r="N8" s="41"/>
      <c r="O8" s="41"/>
      <c r="P8" s="41"/>
      <c r="Q8" s="41"/>
    </row>
    <row r="9" spans="1:17" ht="15" x14ac:dyDescent="0.2">
      <c r="A9" s="41" t="s">
        <v>597</v>
      </c>
      <c r="B9" s="41"/>
      <c r="C9" s="41"/>
      <c r="D9" s="41"/>
      <c r="E9" s="41"/>
      <c r="F9" s="41"/>
      <c r="G9" s="41"/>
      <c r="H9" s="41"/>
      <c r="I9" s="41"/>
      <c r="J9" s="41"/>
      <c r="K9" s="41"/>
      <c r="L9" s="41"/>
      <c r="M9" s="41"/>
      <c r="N9" s="41"/>
      <c r="O9" s="41"/>
      <c r="P9" s="41"/>
      <c r="Q9" s="41"/>
    </row>
    <row r="10" spans="1:17" ht="15" x14ac:dyDescent="0.2">
      <c r="A10" s="41"/>
      <c r="B10" s="41"/>
      <c r="C10" s="41"/>
      <c r="D10" s="41"/>
      <c r="E10" s="41"/>
      <c r="F10" s="41"/>
      <c r="G10" s="41"/>
      <c r="H10" s="41"/>
      <c r="I10" s="41"/>
      <c r="J10" s="41"/>
      <c r="K10" s="41"/>
      <c r="L10" s="41"/>
      <c r="M10" s="41"/>
      <c r="N10" s="41"/>
      <c r="O10" s="41"/>
      <c r="P10" s="41"/>
      <c r="Q10" s="41"/>
    </row>
  </sheetData>
  <mergeCells count="1">
    <mergeCell ref="A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533"/>
  <sheetViews>
    <sheetView workbookViewId="0"/>
  </sheetViews>
  <sheetFormatPr defaultColWidth="23" defaultRowHeight="15" customHeight="1" x14ac:dyDescent="0.2"/>
  <cols>
    <col min="1" max="1" width="7.5" style="12" customWidth="1"/>
    <col min="2" max="2" width="23" customWidth="1"/>
  </cols>
  <sheetData>
    <row r="1" spans="1:2" ht="15" customHeight="1" x14ac:dyDescent="0.2">
      <c r="A1" s="11" t="s">
        <v>44</v>
      </c>
      <c r="B1" s="8" t="s">
        <v>45</v>
      </c>
    </row>
    <row r="2" spans="1:2" ht="15" customHeight="1" x14ac:dyDescent="0.2">
      <c r="A2" s="12">
        <v>1</v>
      </c>
      <c r="B2" t="s">
        <v>46</v>
      </c>
    </row>
    <row r="3" spans="1:2" ht="15" customHeight="1" x14ac:dyDescent="0.2">
      <c r="A3" s="12">
        <v>2</v>
      </c>
      <c r="B3" t="s">
        <v>47</v>
      </c>
    </row>
    <row r="4" spans="1:2" ht="15" customHeight="1" x14ac:dyDescent="0.2">
      <c r="A4" s="12">
        <v>3</v>
      </c>
      <c r="B4" t="s">
        <v>48</v>
      </c>
    </row>
    <row r="5" spans="1:2" ht="15" customHeight="1" x14ac:dyDescent="0.2">
      <c r="A5" s="12">
        <v>4</v>
      </c>
      <c r="B5" t="s">
        <v>49</v>
      </c>
    </row>
    <row r="6" spans="1:2" ht="15" customHeight="1" x14ac:dyDescent="0.2">
      <c r="A6" s="12">
        <v>5</v>
      </c>
      <c r="B6" t="s">
        <v>50</v>
      </c>
    </row>
    <row r="7" spans="1:2" ht="15" customHeight="1" x14ac:dyDescent="0.2">
      <c r="A7" s="12">
        <v>7</v>
      </c>
      <c r="B7" t="s">
        <v>51</v>
      </c>
    </row>
    <row r="8" spans="1:2" ht="15" customHeight="1" x14ac:dyDescent="0.2">
      <c r="A8" s="12">
        <v>8</v>
      </c>
      <c r="B8" t="s">
        <v>52</v>
      </c>
    </row>
    <row r="9" spans="1:2" ht="15" customHeight="1" x14ac:dyDescent="0.2">
      <c r="A9" s="12">
        <v>9</v>
      </c>
      <c r="B9" t="s">
        <v>53</v>
      </c>
    </row>
    <row r="10" spans="1:2" ht="15" customHeight="1" x14ac:dyDescent="0.2">
      <c r="A10" s="12">
        <v>10</v>
      </c>
      <c r="B10" t="s">
        <v>54</v>
      </c>
    </row>
    <row r="11" spans="1:2" ht="15" customHeight="1" x14ac:dyDescent="0.2">
      <c r="A11" s="12">
        <v>13</v>
      </c>
      <c r="B11" t="s">
        <v>55</v>
      </c>
    </row>
    <row r="12" spans="1:2" ht="15" customHeight="1" x14ac:dyDescent="0.2">
      <c r="A12" s="12">
        <v>14</v>
      </c>
      <c r="B12" t="s">
        <v>56</v>
      </c>
    </row>
    <row r="13" spans="1:2" ht="15" customHeight="1" x14ac:dyDescent="0.2">
      <c r="A13" s="12">
        <v>16</v>
      </c>
      <c r="B13" t="s">
        <v>57</v>
      </c>
    </row>
    <row r="14" spans="1:2" ht="15" customHeight="1" x14ac:dyDescent="0.2">
      <c r="A14" s="12">
        <v>17</v>
      </c>
      <c r="B14" t="s">
        <v>58</v>
      </c>
    </row>
    <row r="15" spans="1:2" ht="15" customHeight="1" x14ac:dyDescent="0.2">
      <c r="A15" s="12">
        <v>19</v>
      </c>
      <c r="B15" t="s">
        <v>59</v>
      </c>
    </row>
    <row r="16" spans="1:2" ht="15" customHeight="1" x14ac:dyDescent="0.2">
      <c r="A16" s="12">
        <v>20</v>
      </c>
      <c r="B16" t="s">
        <v>60</v>
      </c>
    </row>
    <row r="17" spans="1:2" ht="15" customHeight="1" x14ac:dyDescent="0.2">
      <c r="A17" s="12">
        <v>21</v>
      </c>
      <c r="B17" t="s">
        <v>61</v>
      </c>
    </row>
    <row r="18" spans="1:2" ht="15" customHeight="1" x14ac:dyDescent="0.2">
      <c r="A18" s="12">
        <v>22</v>
      </c>
      <c r="B18" t="s">
        <v>62</v>
      </c>
    </row>
    <row r="19" spans="1:2" ht="15" customHeight="1" x14ac:dyDescent="0.2">
      <c r="A19" s="12">
        <v>23</v>
      </c>
      <c r="B19" t="s">
        <v>63</v>
      </c>
    </row>
    <row r="20" spans="1:2" ht="15" customHeight="1" x14ac:dyDescent="0.2">
      <c r="A20" s="12">
        <v>26</v>
      </c>
      <c r="B20" t="s">
        <v>64</v>
      </c>
    </row>
    <row r="21" spans="1:2" ht="15" customHeight="1" x14ac:dyDescent="0.2">
      <c r="A21" s="12">
        <v>30</v>
      </c>
      <c r="B21" t="s">
        <v>65</v>
      </c>
    </row>
    <row r="22" spans="1:2" ht="15" customHeight="1" x14ac:dyDescent="0.2">
      <c r="A22" s="12">
        <v>31</v>
      </c>
      <c r="B22" t="s">
        <v>66</v>
      </c>
    </row>
    <row r="23" spans="1:2" ht="15" customHeight="1" x14ac:dyDescent="0.2">
      <c r="A23" s="12">
        <v>33</v>
      </c>
      <c r="B23" t="s">
        <v>67</v>
      </c>
    </row>
    <row r="24" spans="1:2" ht="15" customHeight="1" x14ac:dyDescent="0.2">
      <c r="A24" s="12">
        <v>35</v>
      </c>
      <c r="B24" t="s">
        <v>68</v>
      </c>
    </row>
    <row r="25" spans="1:2" ht="15" customHeight="1" x14ac:dyDescent="0.2">
      <c r="A25" s="12">
        <v>37</v>
      </c>
      <c r="B25" t="s">
        <v>69</v>
      </c>
    </row>
    <row r="26" spans="1:2" ht="15" customHeight="1" x14ac:dyDescent="0.2">
      <c r="A26" s="12">
        <v>38</v>
      </c>
      <c r="B26" t="s">
        <v>70</v>
      </c>
    </row>
    <row r="27" spans="1:2" ht="15" customHeight="1" x14ac:dyDescent="0.2">
      <c r="A27" s="12">
        <v>40</v>
      </c>
      <c r="B27" t="s">
        <v>71</v>
      </c>
    </row>
    <row r="28" spans="1:2" ht="15" customHeight="1" x14ac:dyDescent="0.2">
      <c r="A28" s="12">
        <v>41</v>
      </c>
      <c r="B28" t="s">
        <v>72</v>
      </c>
    </row>
    <row r="29" spans="1:2" ht="15" customHeight="1" x14ac:dyDescent="0.2">
      <c r="A29" s="12">
        <v>42</v>
      </c>
      <c r="B29" t="s">
        <v>73</v>
      </c>
    </row>
    <row r="30" spans="1:2" ht="15" customHeight="1" x14ac:dyDescent="0.2">
      <c r="A30" s="12">
        <v>43</v>
      </c>
      <c r="B30" t="s">
        <v>74</v>
      </c>
    </row>
    <row r="31" spans="1:2" ht="15" customHeight="1" x14ac:dyDescent="0.2">
      <c r="A31" s="12">
        <v>45</v>
      </c>
      <c r="B31" t="s">
        <v>75</v>
      </c>
    </row>
    <row r="32" spans="1:2" ht="15" customHeight="1" x14ac:dyDescent="0.2">
      <c r="A32" s="12">
        <v>46</v>
      </c>
      <c r="B32" t="s">
        <v>76</v>
      </c>
    </row>
    <row r="33" spans="1:2" ht="15" customHeight="1" x14ac:dyDescent="0.2">
      <c r="A33" s="12">
        <v>47</v>
      </c>
      <c r="B33" t="s">
        <v>77</v>
      </c>
    </row>
    <row r="34" spans="1:2" ht="15" customHeight="1" x14ac:dyDescent="0.2">
      <c r="A34" s="12">
        <v>48</v>
      </c>
      <c r="B34" t="s">
        <v>78</v>
      </c>
    </row>
    <row r="35" spans="1:2" ht="15" customHeight="1" x14ac:dyDescent="0.2">
      <c r="A35" s="12">
        <v>49</v>
      </c>
      <c r="B35" t="s">
        <v>79</v>
      </c>
    </row>
    <row r="36" spans="1:2" ht="15" customHeight="1" x14ac:dyDescent="0.2">
      <c r="A36" s="12">
        <v>51</v>
      </c>
      <c r="B36" t="s">
        <v>80</v>
      </c>
    </row>
    <row r="37" spans="1:2" ht="15" customHeight="1" x14ac:dyDescent="0.2">
      <c r="A37" s="12">
        <v>52</v>
      </c>
      <c r="B37" t="s">
        <v>81</v>
      </c>
    </row>
    <row r="38" spans="1:2" ht="15" customHeight="1" x14ac:dyDescent="0.2">
      <c r="A38" s="12">
        <v>53</v>
      </c>
      <c r="B38" t="s">
        <v>82</v>
      </c>
    </row>
    <row r="39" spans="1:2" ht="15" customHeight="1" x14ac:dyDescent="0.2">
      <c r="A39" s="12">
        <v>54</v>
      </c>
      <c r="B39" t="s">
        <v>83</v>
      </c>
    </row>
    <row r="40" spans="1:2" ht="15" customHeight="1" x14ac:dyDescent="0.2">
      <c r="A40" s="12">
        <v>55</v>
      </c>
      <c r="B40" t="s">
        <v>84</v>
      </c>
    </row>
    <row r="41" spans="1:2" ht="15" customHeight="1" x14ac:dyDescent="0.2">
      <c r="A41" s="12">
        <v>56</v>
      </c>
      <c r="B41" t="s">
        <v>85</v>
      </c>
    </row>
    <row r="42" spans="1:2" ht="15" customHeight="1" x14ac:dyDescent="0.2">
      <c r="A42" s="12">
        <v>58</v>
      </c>
      <c r="B42" t="s">
        <v>86</v>
      </c>
    </row>
    <row r="43" spans="1:2" ht="15" customHeight="1" x14ac:dyDescent="0.2">
      <c r="A43" s="12">
        <v>59</v>
      </c>
      <c r="B43" t="s">
        <v>87</v>
      </c>
    </row>
    <row r="44" spans="1:2" ht="15" customHeight="1" x14ac:dyDescent="0.2">
      <c r="A44" s="12">
        <v>60</v>
      </c>
      <c r="B44" t="s">
        <v>88</v>
      </c>
    </row>
    <row r="45" spans="1:2" ht="15" customHeight="1" x14ac:dyDescent="0.2">
      <c r="A45" s="12">
        <v>61</v>
      </c>
      <c r="B45" t="s">
        <v>89</v>
      </c>
    </row>
    <row r="46" spans="1:2" ht="15" customHeight="1" x14ac:dyDescent="0.2">
      <c r="A46" s="12">
        <v>63</v>
      </c>
      <c r="B46" t="s">
        <v>90</v>
      </c>
    </row>
    <row r="47" spans="1:2" ht="15" customHeight="1" x14ac:dyDescent="0.2">
      <c r="A47" s="12">
        <v>64</v>
      </c>
      <c r="B47" t="s">
        <v>91</v>
      </c>
    </row>
    <row r="48" spans="1:2" ht="15" customHeight="1" x14ac:dyDescent="0.2">
      <c r="A48" s="12">
        <v>65</v>
      </c>
      <c r="B48" t="s">
        <v>92</v>
      </c>
    </row>
    <row r="49" spans="1:2" ht="15" customHeight="1" x14ac:dyDescent="0.2">
      <c r="A49" s="12">
        <v>66</v>
      </c>
      <c r="B49" t="s">
        <v>93</v>
      </c>
    </row>
    <row r="50" spans="1:2" ht="15" customHeight="1" x14ac:dyDescent="0.2">
      <c r="A50" s="12">
        <v>67</v>
      </c>
      <c r="B50" t="s">
        <v>94</v>
      </c>
    </row>
    <row r="51" spans="1:2" ht="15" customHeight="1" x14ac:dyDescent="0.2">
      <c r="A51" s="12">
        <v>68</v>
      </c>
      <c r="B51" t="s">
        <v>95</v>
      </c>
    </row>
    <row r="52" spans="1:2" ht="15" customHeight="1" x14ac:dyDescent="0.2">
      <c r="A52" s="12">
        <v>69</v>
      </c>
      <c r="B52" t="s">
        <v>96</v>
      </c>
    </row>
    <row r="53" spans="1:2" ht="15" customHeight="1" x14ac:dyDescent="0.2">
      <c r="A53" s="12">
        <v>70</v>
      </c>
      <c r="B53" t="s">
        <v>97</v>
      </c>
    </row>
    <row r="54" spans="1:2" ht="15" customHeight="1" x14ac:dyDescent="0.2">
      <c r="A54" s="12">
        <v>71</v>
      </c>
      <c r="B54" t="s">
        <v>98</v>
      </c>
    </row>
    <row r="55" spans="1:2" ht="15" customHeight="1" x14ac:dyDescent="0.2">
      <c r="A55" s="12">
        <v>72</v>
      </c>
      <c r="B55" t="s">
        <v>99</v>
      </c>
    </row>
    <row r="56" spans="1:2" ht="15" customHeight="1" x14ac:dyDescent="0.2">
      <c r="A56" s="12">
        <v>78</v>
      </c>
      <c r="B56" t="s">
        <v>100</v>
      </c>
    </row>
    <row r="57" spans="1:2" ht="15" customHeight="1" x14ac:dyDescent="0.2">
      <c r="A57" s="12">
        <v>79</v>
      </c>
      <c r="B57" t="s">
        <v>101</v>
      </c>
    </row>
    <row r="58" spans="1:2" ht="15" customHeight="1" x14ac:dyDescent="0.2">
      <c r="A58" s="12">
        <v>82</v>
      </c>
      <c r="B58" t="s">
        <v>102</v>
      </c>
    </row>
    <row r="59" spans="1:2" ht="15" customHeight="1" x14ac:dyDescent="0.2">
      <c r="A59" s="12">
        <v>83</v>
      </c>
      <c r="B59" t="s">
        <v>103</v>
      </c>
    </row>
    <row r="60" spans="1:2" ht="15" customHeight="1" x14ac:dyDescent="0.2">
      <c r="A60" s="12">
        <v>84</v>
      </c>
      <c r="B60" t="s">
        <v>104</v>
      </c>
    </row>
    <row r="61" spans="1:2" ht="15" customHeight="1" x14ac:dyDescent="0.2">
      <c r="A61" s="12">
        <v>85</v>
      </c>
      <c r="B61" t="s">
        <v>105</v>
      </c>
    </row>
    <row r="62" spans="1:2" ht="15" customHeight="1" x14ac:dyDescent="0.2">
      <c r="A62" s="12">
        <v>87</v>
      </c>
      <c r="B62" t="s">
        <v>106</v>
      </c>
    </row>
    <row r="63" spans="1:2" ht="15" customHeight="1" x14ac:dyDescent="0.2">
      <c r="A63" s="12">
        <v>100</v>
      </c>
      <c r="B63" t="s">
        <v>107</v>
      </c>
    </row>
    <row r="64" spans="1:2" ht="15" customHeight="1" x14ac:dyDescent="0.2">
      <c r="A64" s="12">
        <v>103</v>
      </c>
      <c r="B64" t="s">
        <v>108</v>
      </c>
    </row>
    <row r="65" spans="1:2" ht="15" customHeight="1" x14ac:dyDescent="0.2">
      <c r="A65" s="12">
        <v>105</v>
      </c>
      <c r="B65" t="s">
        <v>109</v>
      </c>
    </row>
    <row r="66" spans="1:2" ht="15" customHeight="1" x14ac:dyDescent="0.2">
      <c r="A66" s="12">
        <v>108</v>
      </c>
      <c r="B66" t="s">
        <v>110</v>
      </c>
    </row>
    <row r="67" spans="1:2" ht="15" customHeight="1" x14ac:dyDescent="0.2">
      <c r="A67" s="12">
        <v>112</v>
      </c>
      <c r="B67" t="s">
        <v>111</v>
      </c>
    </row>
    <row r="68" spans="1:2" ht="15" customHeight="1" x14ac:dyDescent="0.2">
      <c r="A68" s="12">
        <v>116</v>
      </c>
      <c r="B68" t="s">
        <v>112</v>
      </c>
    </row>
    <row r="69" spans="1:2" ht="15" customHeight="1" x14ac:dyDescent="0.2">
      <c r="A69" s="12">
        <v>120</v>
      </c>
      <c r="B69" t="s">
        <v>113</v>
      </c>
    </row>
    <row r="70" spans="1:2" ht="15" customHeight="1" x14ac:dyDescent="0.2">
      <c r="A70" s="12">
        <v>121</v>
      </c>
      <c r="B70" t="s">
        <v>114</v>
      </c>
    </row>
    <row r="71" spans="1:2" ht="15" customHeight="1" x14ac:dyDescent="0.2">
      <c r="A71" s="12">
        <v>122</v>
      </c>
      <c r="B71" t="s">
        <v>115</v>
      </c>
    </row>
    <row r="72" spans="1:2" ht="15" customHeight="1" x14ac:dyDescent="0.2">
      <c r="A72" s="12">
        <v>123</v>
      </c>
      <c r="B72" t="s">
        <v>116</v>
      </c>
    </row>
    <row r="73" spans="1:2" ht="15" customHeight="1" x14ac:dyDescent="0.2">
      <c r="A73" s="12">
        <v>125</v>
      </c>
      <c r="B73" t="s">
        <v>117</v>
      </c>
    </row>
    <row r="74" spans="1:2" ht="15" customHeight="1" x14ac:dyDescent="0.2">
      <c r="A74" s="12">
        <v>127</v>
      </c>
      <c r="B74" t="s">
        <v>118</v>
      </c>
    </row>
    <row r="75" spans="1:2" ht="15" customHeight="1" x14ac:dyDescent="0.2">
      <c r="A75" s="12">
        <v>129</v>
      </c>
      <c r="B75" t="s">
        <v>119</v>
      </c>
    </row>
    <row r="76" spans="1:2" ht="15" customHeight="1" x14ac:dyDescent="0.2">
      <c r="A76" s="12">
        <v>132</v>
      </c>
      <c r="B76" t="s">
        <v>120</v>
      </c>
    </row>
    <row r="77" spans="1:2" ht="15" customHeight="1" x14ac:dyDescent="0.2">
      <c r="A77" s="12">
        <v>135</v>
      </c>
      <c r="B77" t="s">
        <v>121</v>
      </c>
    </row>
    <row r="78" spans="1:2" ht="15" customHeight="1" x14ac:dyDescent="0.2">
      <c r="A78" s="12">
        <v>137</v>
      </c>
      <c r="B78" t="s">
        <v>122</v>
      </c>
    </row>
    <row r="79" spans="1:2" ht="15" customHeight="1" x14ac:dyDescent="0.2">
      <c r="A79" s="12">
        <v>138</v>
      </c>
      <c r="B79" t="s">
        <v>123</v>
      </c>
    </row>
    <row r="80" spans="1:2" ht="15" customHeight="1" x14ac:dyDescent="0.2">
      <c r="A80" s="12">
        <v>140</v>
      </c>
      <c r="B80" t="s">
        <v>124</v>
      </c>
    </row>
    <row r="81" spans="1:2" ht="15" customHeight="1" x14ac:dyDescent="0.2">
      <c r="A81" s="12">
        <v>141</v>
      </c>
      <c r="B81" t="s">
        <v>125</v>
      </c>
    </row>
    <row r="82" spans="1:2" ht="15" customHeight="1" x14ac:dyDescent="0.2">
      <c r="A82" s="12">
        <v>145</v>
      </c>
      <c r="B82" t="s">
        <v>126</v>
      </c>
    </row>
    <row r="83" spans="1:2" ht="15" customHeight="1" x14ac:dyDescent="0.2">
      <c r="A83" s="12">
        <v>146</v>
      </c>
      <c r="B83" t="s">
        <v>127</v>
      </c>
    </row>
    <row r="84" spans="1:2" ht="15" customHeight="1" x14ac:dyDescent="0.2">
      <c r="A84" s="12">
        <v>149</v>
      </c>
      <c r="B84" t="s">
        <v>128</v>
      </c>
    </row>
    <row r="85" spans="1:2" ht="15" customHeight="1" x14ac:dyDescent="0.2">
      <c r="A85" s="12">
        <v>150</v>
      </c>
      <c r="B85" t="s">
        <v>129</v>
      </c>
    </row>
    <row r="86" spans="1:2" ht="15" customHeight="1" x14ac:dyDescent="0.2">
      <c r="A86" s="12">
        <v>154</v>
      </c>
      <c r="B86" t="s">
        <v>130</v>
      </c>
    </row>
    <row r="87" spans="1:2" ht="15" customHeight="1" x14ac:dyDescent="0.2">
      <c r="A87" s="12">
        <v>155</v>
      </c>
      <c r="B87" t="s">
        <v>131</v>
      </c>
    </row>
    <row r="88" spans="1:2" ht="15" customHeight="1" x14ac:dyDescent="0.2">
      <c r="A88" s="12">
        <v>157</v>
      </c>
      <c r="B88" t="s">
        <v>132</v>
      </c>
    </row>
    <row r="89" spans="1:2" ht="15" customHeight="1" x14ac:dyDescent="0.2">
      <c r="A89" s="12">
        <v>159</v>
      </c>
      <c r="B89" t="s">
        <v>133</v>
      </c>
    </row>
    <row r="90" spans="1:2" ht="15" customHeight="1" x14ac:dyDescent="0.2">
      <c r="A90" s="12">
        <v>160</v>
      </c>
      <c r="B90" t="s">
        <v>134</v>
      </c>
    </row>
    <row r="91" spans="1:2" ht="15" customHeight="1" x14ac:dyDescent="0.2">
      <c r="A91" s="12">
        <v>161</v>
      </c>
      <c r="B91" t="s">
        <v>135</v>
      </c>
    </row>
    <row r="92" spans="1:2" ht="15" customHeight="1" x14ac:dyDescent="0.2">
      <c r="A92" s="12">
        <v>162</v>
      </c>
      <c r="B92" t="s">
        <v>136</v>
      </c>
    </row>
    <row r="93" spans="1:2" ht="15" customHeight="1" x14ac:dyDescent="0.2">
      <c r="A93" s="12">
        <v>164</v>
      </c>
      <c r="B93" t="s">
        <v>137</v>
      </c>
    </row>
    <row r="94" spans="1:2" ht="15" customHeight="1" x14ac:dyDescent="0.2">
      <c r="A94" s="12">
        <v>181</v>
      </c>
      <c r="B94" t="s">
        <v>138</v>
      </c>
    </row>
    <row r="95" spans="1:2" ht="15" customHeight="1" x14ac:dyDescent="0.2">
      <c r="A95" s="12">
        <v>184</v>
      </c>
      <c r="B95" t="s">
        <v>139</v>
      </c>
    </row>
    <row r="96" spans="1:2" ht="15" customHeight="1" x14ac:dyDescent="0.2">
      <c r="A96" s="12">
        <v>192</v>
      </c>
      <c r="B96" t="s">
        <v>140</v>
      </c>
    </row>
    <row r="97" spans="1:2" ht="15" customHeight="1" x14ac:dyDescent="0.2">
      <c r="A97" s="12">
        <v>193</v>
      </c>
      <c r="B97" t="s">
        <v>141</v>
      </c>
    </row>
    <row r="98" spans="1:2" ht="15" customHeight="1" x14ac:dyDescent="0.2">
      <c r="A98" s="12">
        <v>194</v>
      </c>
      <c r="B98" t="s">
        <v>142</v>
      </c>
    </row>
    <row r="99" spans="1:2" ht="15" customHeight="1" x14ac:dyDescent="0.2">
      <c r="A99" s="12">
        <v>195</v>
      </c>
      <c r="B99" t="s">
        <v>143</v>
      </c>
    </row>
    <row r="100" spans="1:2" ht="15" customHeight="1" x14ac:dyDescent="0.2">
      <c r="A100" s="12">
        <v>196</v>
      </c>
      <c r="B100" t="s">
        <v>144</v>
      </c>
    </row>
    <row r="101" spans="1:2" ht="15" customHeight="1" x14ac:dyDescent="0.2">
      <c r="A101" s="12">
        <v>197</v>
      </c>
      <c r="B101" t="s">
        <v>145</v>
      </c>
    </row>
    <row r="102" spans="1:2" ht="15" customHeight="1" x14ac:dyDescent="0.2">
      <c r="A102" s="12">
        <v>198</v>
      </c>
      <c r="B102" t="s">
        <v>146</v>
      </c>
    </row>
    <row r="103" spans="1:2" ht="15" customHeight="1" x14ac:dyDescent="0.2">
      <c r="A103" s="12">
        <v>200</v>
      </c>
      <c r="B103" t="s">
        <v>147</v>
      </c>
    </row>
    <row r="104" spans="1:2" ht="15" customHeight="1" x14ac:dyDescent="0.2">
      <c r="A104" s="12">
        <v>201</v>
      </c>
      <c r="B104" t="s">
        <v>148</v>
      </c>
    </row>
    <row r="105" spans="1:2" ht="15" customHeight="1" x14ac:dyDescent="0.2">
      <c r="A105" s="12">
        <v>202</v>
      </c>
      <c r="B105" t="s">
        <v>149</v>
      </c>
    </row>
    <row r="106" spans="1:2" ht="15" customHeight="1" x14ac:dyDescent="0.2">
      <c r="A106" s="12">
        <v>203</v>
      </c>
      <c r="B106" t="s">
        <v>150</v>
      </c>
    </row>
    <row r="107" spans="1:2" ht="15" customHeight="1" x14ac:dyDescent="0.2">
      <c r="A107" s="12">
        <v>204</v>
      </c>
      <c r="B107" t="s">
        <v>151</v>
      </c>
    </row>
    <row r="108" spans="1:2" ht="15" customHeight="1" x14ac:dyDescent="0.2">
      <c r="A108" s="12">
        <v>205</v>
      </c>
      <c r="B108" t="s">
        <v>152</v>
      </c>
    </row>
    <row r="109" spans="1:2" ht="15" customHeight="1" x14ac:dyDescent="0.2">
      <c r="A109" s="12">
        <v>206</v>
      </c>
      <c r="B109" t="s">
        <v>153</v>
      </c>
    </row>
    <row r="110" spans="1:2" ht="15" customHeight="1" x14ac:dyDescent="0.2">
      <c r="A110" s="12">
        <v>207</v>
      </c>
      <c r="B110" t="s">
        <v>154</v>
      </c>
    </row>
    <row r="111" spans="1:2" ht="15" customHeight="1" x14ac:dyDescent="0.2">
      <c r="A111" s="12">
        <v>208</v>
      </c>
      <c r="B111" t="s">
        <v>155</v>
      </c>
    </row>
    <row r="112" spans="1:2" ht="15" customHeight="1" x14ac:dyDescent="0.2">
      <c r="A112" s="12">
        <v>209</v>
      </c>
      <c r="B112" t="s">
        <v>156</v>
      </c>
    </row>
    <row r="113" spans="1:2" ht="15" customHeight="1" x14ac:dyDescent="0.2">
      <c r="A113" s="12">
        <v>211</v>
      </c>
      <c r="B113" t="s">
        <v>157</v>
      </c>
    </row>
    <row r="114" spans="1:2" ht="15" customHeight="1" x14ac:dyDescent="0.2">
      <c r="A114" s="12">
        <v>212</v>
      </c>
      <c r="B114" t="s">
        <v>158</v>
      </c>
    </row>
    <row r="115" spans="1:2" ht="15" customHeight="1" x14ac:dyDescent="0.2">
      <c r="A115" s="12">
        <v>215</v>
      </c>
      <c r="B115" t="s">
        <v>159</v>
      </c>
    </row>
    <row r="116" spans="1:2" ht="15" customHeight="1" x14ac:dyDescent="0.2">
      <c r="A116" s="12">
        <v>216</v>
      </c>
      <c r="B116" t="s">
        <v>160</v>
      </c>
    </row>
    <row r="117" spans="1:2" ht="15" customHeight="1" x14ac:dyDescent="0.2">
      <c r="A117" s="12">
        <v>219</v>
      </c>
      <c r="B117" t="s">
        <v>161</v>
      </c>
    </row>
    <row r="118" spans="1:2" ht="15" customHeight="1" x14ac:dyDescent="0.2">
      <c r="A118" s="12">
        <v>220</v>
      </c>
      <c r="B118" t="s">
        <v>162</v>
      </c>
    </row>
    <row r="119" spans="1:2" ht="15" customHeight="1" x14ac:dyDescent="0.2">
      <c r="A119" s="12">
        <v>221</v>
      </c>
      <c r="B119" t="s">
        <v>163</v>
      </c>
    </row>
    <row r="120" spans="1:2" ht="15" customHeight="1" x14ac:dyDescent="0.2">
      <c r="A120" s="12">
        <v>222</v>
      </c>
      <c r="B120" t="s">
        <v>164</v>
      </c>
    </row>
    <row r="121" spans="1:2" ht="15" customHeight="1" x14ac:dyDescent="0.2">
      <c r="A121" s="12">
        <v>223</v>
      </c>
      <c r="B121" t="s">
        <v>165</v>
      </c>
    </row>
    <row r="122" spans="1:2" ht="15" customHeight="1" x14ac:dyDescent="0.2">
      <c r="A122" s="12">
        <v>224</v>
      </c>
      <c r="B122" t="s">
        <v>166</v>
      </c>
    </row>
    <row r="123" spans="1:2" ht="15" customHeight="1" x14ac:dyDescent="0.2">
      <c r="A123" s="12">
        <v>225</v>
      </c>
      <c r="B123" t="s">
        <v>167</v>
      </c>
    </row>
    <row r="124" spans="1:2" ht="15" customHeight="1" x14ac:dyDescent="0.2">
      <c r="A124" s="12">
        <v>227</v>
      </c>
      <c r="B124" t="s">
        <v>168</v>
      </c>
    </row>
    <row r="125" spans="1:2" ht="15" customHeight="1" x14ac:dyDescent="0.2">
      <c r="A125" s="12">
        <v>228</v>
      </c>
      <c r="B125" t="s">
        <v>169</v>
      </c>
    </row>
    <row r="126" spans="1:2" ht="15" customHeight="1" x14ac:dyDescent="0.2">
      <c r="A126" s="12">
        <v>229</v>
      </c>
      <c r="B126" t="s">
        <v>170</v>
      </c>
    </row>
    <row r="127" spans="1:2" ht="15" customHeight="1" x14ac:dyDescent="0.2">
      <c r="A127" s="12">
        <v>230</v>
      </c>
      <c r="B127" t="s">
        <v>171</v>
      </c>
    </row>
    <row r="128" spans="1:2" ht="15" customHeight="1" x14ac:dyDescent="0.2">
      <c r="A128" s="12">
        <v>231</v>
      </c>
      <c r="B128" t="s">
        <v>172</v>
      </c>
    </row>
    <row r="129" spans="1:2" ht="15" customHeight="1" x14ac:dyDescent="0.2">
      <c r="A129" s="12">
        <v>232</v>
      </c>
      <c r="B129" t="s">
        <v>173</v>
      </c>
    </row>
    <row r="130" spans="1:2" ht="15" customHeight="1" x14ac:dyDescent="0.2">
      <c r="A130" s="12">
        <v>234</v>
      </c>
      <c r="B130" t="s">
        <v>174</v>
      </c>
    </row>
    <row r="131" spans="1:2" ht="15" customHeight="1" x14ac:dyDescent="0.2">
      <c r="A131" s="12">
        <v>235</v>
      </c>
      <c r="B131" t="s">
        <v>175</v>
      </c>
    </row>
    <row r="132" spans="1:2" ht="15" customHeight="1" x14ac:dyDescent="0.2">
      <c r="A132" s="12">
        <v>236</v>
      </c>
      <c r="B132" t="s">
        <v>176</v>
      </c>
    </row>
    <row r="133" spans="1:2" ht="15" customHeight="1" x14ac:dyDescent="0.2">
      <c r="A133" s="12">
        <v>237</v>
      </c>
      <c r="B133" t="s">
        <v>177</v>
      </c>
    </row>
    <row r="134" spans="1:2" ht="15" customHeight="1" x14ac:dyDescent="0.2">
      <c r="A134" s="12">
        <v>239</v>
      </c>
      <c r="B134" t="s">
        <v>178</v>
      </c>
    </row>
    <row r="135" spans="1:2" ht="15" customHeight="1" x14ac:dyDescent="0.2">
      <c r="A135" s="12">
        <v>240</v>
      </c>
      <c r="B135" t="s">
        <v>179</v>
      </c>
    </row>
    <row r="136" spans="1:2" ht="15" customHeight="1" x14ac:dyDescent="0.2">
      <c r="A136" s="12">
        <v>245</v>
      </c>
      <c r="B136" t="s">
        <v>180</v>
      </c>
    </row>
    <row r="137" spans="1:2" ht="15" customHeight="1" x14ac:dyDescent="0.2">
      <c r="A137" s="12">
        <v>246</v>
      </c>
      <c r="B137" t="s">
        <v>181</v>
      </c>
    </row>
    <row r="138" spans="1:2" ht="15" customHeight="1" x14ac:dyDescent="0.2">
      <c r="A138" s="12">
        <v>246</v>
      </c>
      <c r="B138" t="s">
        <v>182</v>
      </c>
    </row>
    <row r="139" spans="1:2" ht="15" customHeight="1" x14ac:dyDescent="0.2">
      <c r="A139" s="12">
        <v>247</v>
      </c>
      <c r="B139" t="s">
        <v>183</v>
      </c>
    </row>
    <row r="140" spans="1:2" ht="15" customHeight="1" x14ac:dyDescent="0.2">
      <c r="A140" s="12">
        <v>249</v>
      </c>
      <c r="B140" t="s">
        <v>184</v>
      </c>
    </row>
    <row r="141" spans="1:2" ht="15" customHeight="1" x14ac:dyDescent="0.2">
      <c r="A141" s="12">
        <v>252</v>
      </c>
      <c r="B141" t="s">
        <v>185</v>
      </c>
    </row>
    <row r="142" spans="1:2" ht="15" customHeight="1" x14ac:dyDescent="0.2">
      <c r="A142" s="12">
        <v>254</v>
      </c>
      <c r="B142" t="s">
        <v>186</v>
      </c>
    </row>
    <row r="143" spans="1:2" ht="15" customHeight="1" x14ac:dyDescent="0.2">
      <c r="A143" s="12">
        <v>255</v>
      </c>
      <c r="B143" t="s">
        <v>187</v>
      </c>
    </row>
    <row r="144" spans="1:2" ht="15" customHeight="1" x14ac:dyDescent="0.2">
      <c r="A144" s="12">
        <v>256</v>
      </c>
      <c r="B144" t="s">
        <v>188</v>
      </c>
    </row>
    <row r="145" spans="1:2" ht="15" customHeight="1" x14ac:dyDescent="0.2">
      <c r="A145" s="12">
        <v>258</v>
      </c>
      <c r="B145" t="s">
        <v>189</v>
      </c>
    </row>
    <row r="146" spans="1:2" ht="15" customHeight="1" x14ac:dyDescent="0.2">
      <c r="A146" s="12">
        <v>259</v>
      </c>
      <c r="B146" t="s">
        <v>190</v>
      </c>
    </row>
    <row r="147" spans="1:2" ht="15" customHeight="1" x14ac:dyDescent="0.2">
      <c r="A147" s="12">
        <v>261</v>
      </c>
      <c r="B147" t="s">
        <v>191</v>
      </c>
    </row>
    <row r="148" spans="1:2" ht="15" customHeight="1" x14ac:dyDescent="0.2">
      <c r="A148" s="12">
        <v>262</v>
      </c>
      <c r="B148" t="s">
        <v>192</v>
      </c>
    </row>
    <row r="149" spans="1:2" ht="15" customHeight="1" x14ac:dyDescent="0.2">
      <c r="A149" s="12">
        <v>263</v>
      </c>
      <c r="B149" t="s">
        <v>193</v>
      </c>
    </row>
    <row r="150" spans="1:2" ht="15" customHeight="1" x14ac:dyDescent="0.2">
      <c r="A150" s="12">
        <v>266</v>
      </c>
      <c r="B150" t="s">
        <v>194</v>
      </c>
    </row>
    <row r="151" spans="1:2" ht="15" customHeight="1" x14ac:dyDescent="0.2">
      <c r="A151" s="12">
        <v>267</v>
      </c>
      <c r="B151" t="s">
        <v>195</v>
      </c>
    </row>
    <row r="152" spans="1:2" ht="15" customHeight="1" x14ac:dyDescent="0.2">
      <c r="A152" s="12">
        <v>268</v>
      </c>
      <c r="B152" t="s">
        <v>196</v>
      </c>
    </row>
    <row r="153" spans="1:2" ht="15" customHeight="1" x14ac:dyDescent="0.2">
      <c r="A153" s="12">
        <v>270</v>
      </c>
      <c r="B153" t="s">
        <v>197</v>
      </c>
    </row>
    <row r="154" spans="1:2" ht="15" customHeight="1" x14ac:dyDescent="0.2">
      <c r="A154" s="12">
        <v>271</v>
      </c>
      <c r="B154" t="s">
        <v>198</v>
      </c>
    </row>
    <row r="155" spans="1:2" ht="15" customHeight="1" x14ac:dyDescent="0.2">
      <c r="A155" s="12">
        <v>275</v>
      </c>
      <c r="B155" t="s">
        <v>199</v>
      </c>
    </row>
    <row r="156" spans="1:2" ht="15" customHeight="1" x14ac:dyDescent="0.2">
      <c r="A156" s="12">
        <v>276</v>
      </c>
      <c r="B156" t="s">
        <v>200</v>
      </c>
    </row>
    <row r="157" spans="1:2" ht="15" customHeight="1" x14ac:dyDescent="0.2">
      <c r="A157" s="12">
        <v>277</v>
      </c>
      <c r="B157" t="s">
        <v>201</v>
      </c>
    </row>
    <row r="158" spans="1:2" ht="15" customHeight="1" x14ac:dyDescent="0.2">
      <c r="A158" s="12">
        <v>281</v>
      </c>
      <c r="B158" t="s">
        <v>202</v>
      </c>
    </row>
    <row r="159" spans="1:2" ht="15" customHeight="1" x14ac:dyDescent="0.2">
      <c r="A159" s="12">
        <v>282</v>
      </c>
      <c r="B159" t="s">
        <v>203</v>
      </c>
    </row>
    <row r="160" spans="1:2" ht="15" customHeight="1" x14ac:dyDescent="0.2">
      <c r="A160" s="12">
        <v>285</v>
      </c>
      <c r="B160" t="s">
        <v>204</v>
      </c>
    </row>
    <row r="161" spans="1:2" ht="15" customHeight="1" x14ac:dyDescent="0.2">
      <c r="A161" s="12">
        <v>287</v>
      </c>
      <c r="B161" t="s">
        <v>205</v>
      </c>
    </row>
    <row r="162" spans="1:2" ht="15" customHeight="1" x14ac:dyDescent="0.2">
      <c r="A162" s="12">
        <v>288</v>
      </c>
      <c r="B162" t="s">
        <v>206</v>
      </c>
    </row>
    <row r="163" spans="1:2" ht="15" customHeight="1" x14ac:dyDescent="0.2">
      <c r="A163" s="12">
        <v>289</v>
      </c>
      <c r="B163" t="s">
        <v>207</v>
      </c>
    </row>
    <row r="164" spans="1:2" ht="15" customHeight="1" x14ac:dyDescent="0.2">
      <c r="A164" s="12">
        <v>290</v>
      </c>
      <c r="B164" t="s">
        <v>208</v>
      </c>
    </row>
    <row r="165" spans="1:2" ht="15" customHeight="1" x14ac:dyDescent="0.2">
      <c r="A165" s="12">
        <v>292</v>
      </c>
      <c r="B165" t="s">
        <v>209</v>
      </c>
    </row>
    <row r="166" spans="1:2" ht="15" customHeight="1" x14ac:dyDescent="0.2">
      <c r="A166" s="12">
        <v>294</v>
      </c>
      <c r="B166" t="s">
        <v>210</v>
      </c>
    </row>
    <row r="167" spans="1:2" ht="15" customHeight="1" x14ac:dyDescent="0.2">
      <c r="A167" s="12">
        <v>297</v>
      </c>
      <c r="B167" t="s">
        <v>211</v>
      </c>
    </row>
    <row r="168" spans="1:2" ht="15" customHeight="1" x14ac:dyDescent="0.2">
      <c r="A168" s="12">
        <v>299</v>
      </c>
      <c r="B168" t="s">
        <v>212</v>
      </c>
    </row>
    <row r="169" spans="1:2" ht="15" customHeight="1" x14ac:dyDescent="0.2">
      <c r="A169" s="12">
        <v>301</v>
      </c>
      <c r="B169" t="s">
        <v>213</v>
      </c>
    </row>
    <row r="170" spans="1:2" ht="15" customHeight="1" x14ac:dyDescent="0.2">
      <c r="A170" s="12">
        <v>303</v>
      </c>
      <c r="B170" t="s">
        <v>214</v>
      </c>
    </row>
    <row r="171" spans="1:2" ht="15" customHeight="1" x14ac:dyDescent="0.2">
      <c r="A171" s="12">
        <v>305</v>
      </c>
      <c r="B171" t="s">
        <v>215</v>
      </c>
    </row>
    <row r="172" spans="1:2" ht="15" customHeight="1" x14ac:dyDescent="0.2">
      <c r="A172" s="12">
        <v>306</v>
      </c>
      <c r="B172" t="s">
        <v>216</v>
      </c>
    </row>
    <row r="173" spans="1:2" ht="15" customHeight="1" x14ac:dyDescent="0.2">
      <c r="A173" s="12">
        <v>307</v>
      </c>
      <c r="B173" t="s">
        <v>217</v>
      </c>
    </row>
    <row r="174" spans="1:2" ht="15" customHeight="1" x14ac:dyDescent="0.2">
      <c r="A174" s="12">
        <v>310</v>
      </c>
      <c r="B174" t="s">
        <v>218</v>
      </c>
    </row>
    <row r="175" spans="1:2" ht="15" customHeight="1" x14ac:dyDescent="0.2">
      <c r="A175" s="12">
        <v>311</v>
      </c>
      <c r="B175" t="s">
        <v>219</v>
      </c>
    </row>
    <row r="176" spans="1:2" ht="15" customHeight="1" x14ac:dyDescent="0.2">
      <c r="A176" s="12">
        <v>312</v>
      </c>
      <c r="B176" t="s">
        <v>220</v>
      </c>
    </row>
    <row r="177" spans="1:2" ht="15" customHeight="1" x14ac:dyDescent="0.2">
      <c r="A177" s="12">
        <v>313</v>
      </c>
      <c r="B177" t="s">
        <v>221</v>
      </c>
    </row>
    <row r="178" spans="1:2" ht="15" customHeight="1" x14ac:dyDescent="0.2">
      <c r="A178" s="12">
        <v>316</v>
      </c>
      <c r="B178" t="s">
        <v>222</v>
      </c>
    </row>
    <row r="179" spans="1:2" ht="15" customHeight="1" x14ac:dyDescent="0.2">
      <c r="A179" s="12">
        <v>318</v>
      </c>
      <c r="B179" t="s">
        <v>223</v>
      </c>
    </row>
    <row r="180" spans="1:2" ht="15" customHeight="1" x14ac:dyDescent="0.2">
      <c r="A180" s="12">
        <v>319</v>
      </c>
      <c r="B180" t="s">
        <v>224</v>
      </c>
    </row>
    <row r="181" spans="1:2" ht="15" customHeight="1" x14ac:dyDescent="0.2">
      <c r="A181" s="12">
        <v>320</v>
      </c>
      <c r="B181" t="s">
        <v>225</v>
      </c>
    </row>
    <row r="182" spans="1:2" ht="15" customHeight="1" x14ac:dyDescent="0.2">
      <c r="A182" s="12">
        <v>321</v>
      </c>
      <c r="B182" t="s">
        <v>226</v>
      </c>
    </row>
    <row r="183" spans="1:2" ht="15" customHeight="1" x14ac:dyDescent="0.2">
      <c r="A183" s="12">
        <v>322</v>
      </c>
      <c r="B183" t="s">
        <v>227</v>
      </c>
    </row>
    <row r="184" spans="1:2" ht="15" customHeight="1" x14ac:dyDescent="0.2">
      <c r="A184" s="12">
        <v>323</v>
      </c>
      <c r="B184" t="s">
        <v>228</v>
      </c>
    </row>
    <row r="185" spans="1:2" ht="15" customHeight="1" x14ac:dyDescent="0.2">
      <c r="A185" s="12">
        <v>324</v>
      </c>
      <c r="B185" t="s">
        <v>229</v>
      </c>
    </row>
    <row r="186" spans="1:2" ht="15" customHeight="1" x14ac:dyDescent="0.2">
      <c r="A186" s="12">
        <v>325</v>
      </c>
      <c r="B186" t="s">
        <v>230</v>
      </c>
    </row>
    <row r="187" spans="1:2" ht="15" customHeight="1" x14ac:dyDescent="0.2">
      <c r="A187" s="12">
        <v>326</v>
      </c>
      <c r="B187" t="s">
        <v>231</v>
      </c>
    </row>
    <row r="188" spans="1:2" ht="15" customHeight="1" x14ac:dyDescent="0.2">
      <c r="A188" s="12">
        <v>327</v>
      </c>
      <c r="B188" t="s">
        <v>232</v>
      </c>
    </row>
    <row r="189" spans="1:2" ht="15" customHeight="1" x14ac:dyDescent="0.2">
      <c r="A189" s="12">
        <v>340</v>
      </c>
      <c r="B189" t="s">
        <v>233</v>
      </c>
    </row>
    <row r="190" spans="1:2" ht="15" customHeight="1" x14ac:dyDescent="0.2">
      <c r="A190" s="12">
        <v>341</v>
      </c>
      <c r="B190" t="s">
        <v>234</v>
      </c>
    </row>
    <row r="191" spans="1:2" ht="15" customHeight="1" x14ac:dyDescent="0.2">
      <c r="A191" s="12">
        <v>344</v>
      </c>
      <c r="B191" t="s">
        <v>235</v>
      </c>
    </row>
    <row r="192" spans="1:2" ht="15" customHeight="1" x14ac:dyDescent="0.2">
      <c r="A192" s="12">
        <v>347</v>
      </c>
      <c r="B192" t="s">
        <v>236</v>
      </c>
    </row>
    <row r="193" spans="1:2" ht="15" customHeight="1" x14ac:dyDescent="0.2">
      <c r="A193" s="12">
        <v>348</v>
      </c>
      <c r="B193" t="s">
        <v>237</v>
      </c>
    </row>
    <row r="194" spans="1:2" ht="15" customHeight="1" x14ac:dyDescent="0.2">
      <c r="A194" s="12">
        <v>350</v>
      </c>
      <c r="B194" t="s">
        <v>238</v>
      </c>
    </row>
    <row r="195" spans="1:2" ht="15" customHeight="1" x14ac:dyDescent="0.2">
      <c r="A195" s="12">
        <v>351</v>
      </c>
      <c r="B195" t="s">
        <v>154</v>
      </c>
    </row>
    <row r="196" spans="1:2" ht="15" customHeight="1" x14ac:dyDescent="0.2">
      <c r="A196" s="12">
        <v>352</v>
      </c>
      <c r="B196" t="s">
        <v>239</v>
      </c>
    </row>
    <row r="197" spans="1:2" ht="15" customHeight="1" x14ac:dyDescent="0.2">
      <c r="A197" s="12">
        <v>353</v>
      </c>
      <c r="B197" t="s">
        <v>240</v>
      </c>
    </row>
    <row r="198" spans="1:2" ht="15" customHeight="1" x14ac:dyDescent="0.2">
      <c r="A198" s="12">
        <v>354</v>
      </c>
      <c r="B198" t="s">
        <v>241</v>
      </c>
    </row>
    <row r="199" spans="1:2" ht="15" customHeight="1" x14ac:dyDescent="0.2">
      <c r="A199" s="12">
        <v>355</v>
      </c>
      <c r="B199" t="s">
        <v>242</v>
      </c>
    </row>
    <row r="200" spans="1:2" ht="15" customHeight="1" x14ac:dyDescent="0.2">
      <c r="A200" s="12">
        <v>358</v>
      </c>
      <c r="B200" t="s">
        <v>243</v>
      </c>
    </row>
    <row r="201" spans="1:2" ht="15" customHeight="1" x14ac:dyDescent="0.2">
      <c r="A201" s="12">
        <v>359</v>
      </c>
      <c r="B201" t="s">
        <v>244</v>
      </c>
    </row>
    <row r="202" spans="1:2" ht="15" customHeight="1" x14ac:dyDescent="0.2">
      <c r="A202" s="12">
        <v>360</v>
      </c>
      <c r="B202" t="s">
        <v>245</v>
      </c>
    </row>
    <row r="203" spans="1:2" ht="15" customHeight="1" x14ac:dyDescent="0.2">
      <c r="A203" s="12">
        <v>361</v>
      </c>
      <c r="B203" t="s">
        <v>246</v>
      </c>
    </row>
    <row r="204" spans="1:2" ht="15" customHeight="1" x14ac:dyDescent="0.2">
      <c r="A204" s="12">
        <v>363</v>
      </c>
      <c r="B204" t="s">
        <v>247</v>
      </c>
    </row>
    <row r="205" spans="1:2" ht="15" customHeight="1" x14ac:dyDescent="0.2">
      <c r="A205" s="12">
        <v>365</v>
      </c>
      <c r="B205" t="s">
        <v>248</v>
      </c>
    </row>
    <row r="206" spans="1:2" ht="15" customHeight="1" x14ac:dyDescent="0.2">
      <c r="A206" s="12">
        <v>366</v>
      </c>
      <c r="B206" t="s">
        <v>249</v>
      </c>
    </row>
    <row r="207" spans="1:2" ht="15" customHeight="1" x14ac:dyDescent="0.2">
      <c r="A207" s="12">
        <v>367</v>
      </c>
      <c r="B207" t="s">
        <v>250</v>
      </c>
    </row>
    <row r="208" spans="1:2" ht="15" customHeight="1" x14ac:dyDescent="0.2">
      <c r="A208" s="12">
        <v>372</v>
      </c>
      <c r="B208" t="s">
        <v>251</v>
      </c>
    </row>
    <row r="209" spans="1:2" ht="15" customHeight="1" x14ac:dyDescent="0.2">
      <c r="A209" s="12">
        <v>373</v>
      </c>
      <c r="B209" t="s">
        <v>252</v>
      </c>
    </row>
    <row r="210" spans="1:2" ht="15" customHeight="1" x14ac:dyDescent="0.2">
      <c r="A210" s="12">
        <v>374</v>
      </c>
      <c r="B210" t="s">
        <v>253</v>
      </c>
    </row>
    <row r="211" spans="1:2" ht="15" customHeight="1" x14ac:dyDescent="0.2">
      <c r="A211" s="12">
        <v>375</v>
      </c>
      <c r="B211" t="s">
        <v>254</v>
      </c>
    </row>
    <row r="212" spans="1:2" ht="15" customHeight="1" x14ac:dyDescent="0.2">
      <c r="A212" s="12">
        <v>377</v>
      </c>
      <c r="B212" t="s">
        <v>255</v>
      </c>
    </row>
    <row r="213" spans="1:2" ht="15" customHeight="1" x14ac:dyDescent="0.2">
      <c r="A213" s="12">
        <v>398</v>
      </c>
      <c r="B213" t="s">
        <v>256</v>
      </c>
    </row>
    <row r="214" spans="1:2" ht="15" customHeight="1" x14ac:dyDescent="0.2">
      <c r="A214" s="12">
        <v>399</v>
      </c>
      <c r="B214" t="s">
        <v>257</v>
      </c>
    </row>
    <row r="215" spans="1:2" ht="15" customHeight="1" x14ac:dyDescent="0.2">
      <c r="A215" s="12">
        <v>401</v>
      </c>
      <c r="B215" t="s">
        <v>258</v>
      </c>
    </row>
    <row r="216" spans="1:2" ht="15" customHeight="1" x14ac:dyDescent="0.2">
      <c r="A216" s="12">
        <v>402</v>
      </c>
      <c r="B216" t="s">
        <v>259</v>
      </c>
    </row>
    <row r="217" spans="1:2" ht="15" customHeight="1" x14ac:dyDescent="0.2">
      <c r="A217" s="12">
        <v>404</v>
      </c>
      <c r="B217" t="s">
        <v>260</v>
      </c>
    </row>
    <row r="218" spans="1:2" ht="15" customHeight="1" x14ac:dyDescent="0.2">
      <c r="A218" s="12">
        <v>406</v>
      </c>
      <c r="B218" t="s">
        <v>261</v>
      </c>
    </row>
    <row r="219" spans="1:2" ht="15" customHeight="1" x14ac:dyDescent="0.2">
      <c r="A219" s="12">
        <v>408</v>
      </c>
      <c r="B219" t="s">
        <v>262</v>
      </c>
    </row>
    <row r="220" spans="1:2" ht="15" customHeight="1" x14ac:dyDescent="0.2">
      <c r="A220" s="12">
        <v>409</v>
      </c>
      <c r="B220" t="s">
        <v>263</v>
      </c>
    </row>
    <row r="221" spans="1:2" ht="15" customHeight="1" x14ac:dyDescent="0.2">
      <c r="A221" s="12">
        <v>411</v>
      </c>
      <c r="B221" t="s">
        <v>264</v>
      </c>
    </row>
    <row r="222" spans="1:2" ht="15" customHeight="1" x14ac:dyDescent="0.2">
      <c r="A222" s="12">
        <v>412</v>
      </c>
      <c r="B222" t="s">
        <v>265</v>
      </c>
    </row>
    <row r="223" spans="1:2" ht="15" customHeight="1" x14ac:dyDescent="0.2">
      <c r="A223" s="12">
        <v>413</v>
      </c>
      <c r="B223" t="s">
        <v>266</v>
      </c>
    </row>
    <row r="224" spans="1:2" ht="15" customHeight="1" x14ac:dyDescent="0.2">
      <c r="A224" s="12">
        <v>416</v>
      </c>
      <c r="B224" t="s">
        <v>267</v>
      </c>
    </row>
    <row r="225" spans="1:2" ht="15" customHeight="1" x14ac:dyDescent="0.2">
      <c r="A225" s="12">
        <v>417</v>
      </c>
      <c r="B225" t="s">
        <v>268</v>
      </c>
    </row>
    <row r="226" spans="1:2" ht="15" customHeight="1" x14ac:dyDescent="0.2">
      <c r="A226" s="12">
        <v>418</v>
      </c>
      <c r="B226" t="s">
        <v>269</v>
      </c>
    </row>
    <row r="227" spans="1:2" ht="15" customHeight="1" x14ac:dyDescent="0.2">
      <c r="A227" s="12">
        <v>420</v>
      </c>
      <c r="B227" t="s">
        <v>270</v>
      </c>
    </row>
    <row r="228" spans="1:2" ht="15" customHeight="1" x14ac:dyDescent="0.2">
      <c r="A228" s="12">
        <v>421</v>
      </c>
      <c r="B228" t="s">
        <v>271</v>
      </c>
    </row>
    <row r="229" spans="1:2" ht="15" customHeight="1" x14ac:dyDescent="0.2">
      <c r="A229" s="12">
        <v>422</v>
      </c>
      <c r="B229" t="s">
        <v>272</v>
      </c>
    </row>
    <row r="230" spans="1:2" ht="15" customHeight="1" x14ac:dyDescent="0.2">
      <c r="A230" s="12">
        <v>423</v>
      </c>
      <c r="B230" t="s">
        <v>273</v>
      </c>
    </row>
    <row r="231" spans="1:2" ht="15" customHeight="1" x14ac:dyDescent="0.2">
      <c r="A231" s="12">
        <v>424</v>
      </c>
      <c r="B231" t="s">
        <v>274</v>
      </c>
    </row>
    <row r="232" spans="1:2" ht="15" customHeight="1" x14ac:dyDescent="0.2">
      <c r="A232" s="12">
        <v>425</v>
      </c>
      <c r="B232" t="s">
        <v>155</v>
      </c>
    </row>
    <row r="233" spans="1:2" ht="15" customHeight="1" x14ac:dyDescent="0.2">
      <c r="A233" s="12">
        <v>426</v>
      </c>
      <c r="B233" t="s">
        <v>275</v>
      </c>
    </row>
    <row r="234" spans="1:2" ht="15" customHeight="1" x14ac:dyDescent="0.2">
      <c r="A234" s="12">
        <v>427</v>
      </c>
      <c r="B234" t="s">
        <v>276</v>
      </c>
    </row>
    <row r="235" spans="1:2" ht="15" customHeight="1" x14ac:dyDescent="0.2">
      <c r="A235" s="12">
        <v>428</v>
      </c>
      <c r="B235" t="s">
        <v>277</v>
      </c>
    </row>
    <row r="236" spans="1:2" ht="15" customHeight="1" x14ac:dyDescent="0.2">
      <c r="A236" s="12">
        <v>429</v>
      </c>
      <c r="B236" t="s">
        <v>163</v>
      </c>
    </row>
    <row r="237" spans="1:2" ht="15" customHeight="1" x14ac:dyDescent="0.2">
      <c r="A237" s="12">
        <v>431</v>
      </c>
      <c r="B237" t="s">
        <v>278</v>
      </c>
    </row>
    <row r="238" spans="1:2" ht="15" customHeight="1" x14ac:dyDescent="0.2">
      <c r="A238" s="12">
        <v>433</v>
      </c>
      <c r="B238" t="s">
        <v>279</v>
      </c>
    </row>
    <row r="239" spans="1:2" ht="15" customHeight="1" x14ac:dyDescent="0.2">
      <c r="A239" s="12">
        <v>434</v>
      </c>
      <c r="B239" t="s">
        <v>280</v>
      </c>
    </row>
    <row r="240" spans="1:2" ht="15" customHeight="1" x14ac:dyDescent="0.2">
      <c r="A240" s="12">
        <v>435</v>
      </c>
      <c r="B240" t="s">
        <v>281</v>
      </c>
    </row>
    <row r="241" spans="1:2" ht="15" customHeight="1" x14ac:dyDescent="0.2">
      <c r="A241" s="12">
        <v>436</v>
      </c>
      <c r="B241" t="s">
        <v>282</v>
      </c>
    </row>
    <row r="242" spans="1:2" ht="15" customHeight="1" x14ac:dyDescent="0.2">
      <c r="A242" s="12">
        <v>437</v>
      </c>
      <c r="B242" t="s">
        <v>283</v>
      </c>
    </row>
    <row r="243" spans="1:2" ht="15" customHeight="1" x14ac:dyDescent="0.2">
      <c r="A243" s="12">
        <v>438</v>
      </c>
      <c r="B243" t="s">
        <v>284</v>
      </c>
    </row>
    <row r="244" spans="1:2" ht="15" customHeight="1" x14ac:dyDescent="0.2">
      <c r="A244" s="12">
        <v>439</v>
      </c>
      <c r="B244" t="s">
        <v>285</v>
      </c>
    </row>
    <row r="245" spans="1:2" ht="15" customHeight="1" x14ac:dyDescent="0.2">
      <c r="A245" s="12">
        <v>440</v>
      </c>
      <c r="B245" t="s">
        <v>286</v>
      </c>
    </row>
    <row r="246" spans="1:2" ht="15" customHeight="1" x14ac:dyDescent="0.2">
      <c r="A246" s="12">
        <v>442</v>
      </c>
      <c r="B246" t="s">
        <v>287</v>
      </c>
    </row>
    <row r="247" spans="1:2" ht="15" customHeight="1" x14ac:dyDescent="0.2">
      <c r="A247" s="12">
        <v>444</v>
      </c>
      <c r="B247" t="s">
        <v>288</v>
      </c>
    </row>
    <row r="248" spans="1:2" ht="15" customHeight="1" x14ac:dyDescent="0.2">
      <c r="A248" s="12">
        <v>451</v>
      </c>
      <c r="B248" t="s">
        <v>289</v>
      </c>
    </row>
    <row r="249" spans="1:2" ht="15" customHeight="1" x14ac:dyDescent="0.2">
      <c r="A249" s="12">
        <v>452</v>
      </c>
      <c r="B249" t="s">
        <v>290</v>
      </c>
    </row>
    <row r="250" spans="1:2" ht="15" customHeight="1" x14ac:dyDescent="0.2">
      <c r="A250" s="12">
        <v>453</v>
      </c>
      <c r="B250" t="s">
        <v>291</v>
      </c>
    </row>
    <row r="251" spans="1:2" ht="15" customHeight="1" x14ac:dyDescent="0.2">
      <c r="A251" s="12">
        <v>454</v>
      </c>
      <c r="B251" t="s">
        <v>292</v>
      </c>
    </row>
    <row r="252" spans="1:2" ht="15" customHeight="1" x14ac:dyDescent="0.2">
      <c r="A252" s="12">
        <v>455</v>
      </c>
      <c r="B252" t="s">
        <v>293</v>
      </c>
    </row>
    <row r="253" spans="1:2" ht="15" customHeight="1" x14ac:dyDescent="0.2">
      <c r="A253" s="12">
        <v>457</v>
      </c>
      <c r="B253" t="s">
        <v>294</v>
      </c>
    </row>
    <row r="254" spans="1:2" ht="15" customHeight="1" x14ac:dyDescent="0.2">
      <c r="A254" s="12">
        <v>458</v>
      </c>
      <c r="B254" t="s">
        <v>295</v>
      </c>
    </row>
    <row r="255" spans="1:2" ht="15" customHeight="1" x14ac:dyDescent="0.2">
      <c r="A255" s="12">
        <v>459</v>
      </c>
      <c r="B255" t="s">
        <v>296</v>
      </c>
    </row>
    <row r="256" spans="1:2" ht="15" customHeight="1" x14ac:dyDescent="0.2">
      <c r="A256" s="12">
        <v>462</v>
      </c>
      <c r="B256" t="s">
        <v>297</v>
      </c>
    </row>
    <row r="257" spans="1:2" ht="15" customHeight="1" x14ac:dyDescent="0.2">
      <c r="A257" s="12">
        <v>463</v>
      </c>
      <c r="B257" t="s">
        <v>298</v>
      </c>
    </row>
    <row r="258" spans="1:2" ht="15" customHeight="1" x14ac:dyDescent="0.2">
      <c r="A258" s="12">
        <v>464</v>
      </c>
      <c r="B258" t="s">
        <v>299</v>
      </c>
    </row>
    <row r="259" spans="1:2" ht="15" customHeight="1" x14ac:dyDescent="0.2">
      <c r="A259" s="12">
        <v>465</v>
      </c>
      <c r="B259" t="s">
        <v>300</v>
      </c>
    </row>
    <row r="260" spans="1:2" ht="15" customHeight="1" x14ac:dyDescent="0.2">
      <c r="A260" s="12">
        <v>466</v>
      </c>
      <c r="B260" t="s">
        <v>301</v>
      </c>
    </row>
    <row r="261" spans="1:2" ht="15" customHeight="1" x14ac:dyDescent="0.2">
      <c r="A261" s="12">
        <v>467</v>
      </c>
      <c r="B261" t="s">
        <v>302</v>
      </c>
    </row>
    <row r="262" spans="1:2" ht="15" customHeight="1" x14ac:dyDescent="0.2">
      <c r="A262" s="12">
        <v>468</v>
      </c>
      <c r="B262" t="s">
        <v>303</v>
      </c>
    </row>
    <row r="263" spans="1:2" ht="15" customHeight="1" x14ac:dyDescent="0.2">
      <c r="A263" s="12">
        <v>469</v>
      </c>
      <c r="B263" t="s">
        <v>304</v>
      </c>
    </row>
    <row r="264" spans="1:2" ht="15" customHeight="1" x14ac:dyDescent="0.2">
      <c r="A264" s="12">
        <v>470</v>
      </c>
      <c r="B264" t="s">
        <v>303</v>
      </c>
    </row>
    <row r="265" spans="1:2" ht="15" customHeight="1" x14ac:dyDescent="0.2">
      <c r="A265" s="12">
        <v>480</v>
      </c>
      <c r="B265" t="s">
        <v>305</v>
      </c>
    </row>
    <row r="266" spans="1:2" ht="15" customHeight="1" x14ac:dyDescent="0.2">
      <c r="A266" s="12">
        <v>481</v>
      </c>
      <c r="B266" t="s">
        <v>306</v>
      </c>
    </row>
    <row r="267" spans="1:2" ht="15" customHeight="1" x14ac:dyDescent="0.2">
      <c r="A267" s="12">
        <v>482</v>
      </c>
      <c r="B267" t="s">
        <v>307</v>
      </c>
    </row>
    <row r="268" spans="1:2" ht="15" customHeight="1" x14ac:dyDescent="0.2">
      <c r="A268" s="12">
        <v>484</v>
      </c>
      <c r="B268" t="s">
        <v>308</v>
      </c>
    </row>
    <row r="269" spans="1:2" ht="15" customHeight="1" x14ac:dyDescent="0.2">
      <c r="A269" s="12">
        <v>485</v>
      </c>
      <c r="B269" t="s">
        <v>309</v>
      </c>
    </row>
    <row r="270" spans="1:2" ht="15" customHeight="1" x14ac:dyDescent="0.2">
      <c r="A270" s="12">
        <v>486</v>
      </c>
      <c r="B270" t="s">
        <v>310</v>
      </c>
    </row>
    <row r="271" spans="1:2" ht="15" customHeight="1" x14ac:dyDescent="0.2">
      <c r="A271" s="12">
        <v>487</v>
      </c>
      <c r="B271" t="s">
        <v>311</v>
      </c>
    </row>
    <row r="272" spans="1:2" ht="15" customHeight="1" x14ac:dyDescent="0.2">
      <c r="A272" s="12">
        <v>488</v>
      </c>
      <c r="B272" t="s">
        <v>312</v>
      </c>
    </row>
    <row r="273" spans="1:2" ht="15" customHeight="1" x14ac:dyDescent="0.2">
      <c r="A273" s="12">
        <v>490</v>
      </c>
      <c r="B273" t="s">
        <v>313</v>
      </c>
    </row>
    <row r="274" spans="1:2" ht="15" customHeight="1" x14ac:dyDescent="0.2">
      <c r="A274" s="12">
        <v>491</v>
      </c>
      <c r="B274" t="s">
        <v>314</v>
      </c>
    </row>
    <row r="275" spans="1:2" ht="15" customHeight="1" x14ac:dyDescent="0.2">
      <c r="A275" s="12">
        <v>492</v>
      </c>
      <c r="B275" t="s">
        <v>315</v>
      </c>
    </row>
    <row r="276" spans="1:2" ht="15" customHeight="1" x14ac:dyDescent="0.2">
      <c r="A276" s="12">
        <v>493</v>
      </c>
      <c r="B276" t="s">
        <v>316</v>
      </c>
    </row>
    <row r="277" spans="1:2" ht="15" customHeight="1" x14ac:dyDescent="0.2">
      <c r="A277" s="12">
        <v>494</v>
      </c>
      <c r="B277" t="s">
        <v>317</v>
      </c>
    </row>
    <row r="278" spans="1:2" ht="15" customHeight="1" x14ac:dyDescent="0.2">
      <c r="A278" s="12">
        <v>495</v>
      </c>
      <c r="B278" t="s">
        <v>318</v>
      </c>
    </row>
    <row r="279" spans="1:2" ht="15" customHeight="1" x14ac:dyDescent="0.2">
      <c r="A279" s="12">
        <v>496</v>
      </c>
      <c r="B279" t="s">
        <v>319</v>
      </c>
    </row>
    <row r="280" spans="1:2" ht="15" customHeight="1" x14ac:dyDescent="0.2">
      <c r="A280" s="12">
        <v>499</v>
      </c>
      <c r="B280" t="s">
        <v>320</v>
      </c>
    </row>
    <row r="281" spans="1:2" ht="15" customHeight="1" x14ac:dyDescent="0.2">
      <c r="A281" s="12">
        <v>501</v>
      </c>
      <c r="B281" t="s">
        <v>321</v>
      </c>
    </row>
    <row r="282" spans="1:2" ht="15" customHeight="1" x14ac:dyDescent="0.2">
      <c r="A282" s="12">
        <v>503</v>
      </c>
      <c r="B282" t="s">
        <v>322</v>
      </c>
    </row>
    <row r="283" spans="1:2" ht="15" customHeight="1" x14ac:dyDescent="0.2">
      <c r="A283" s="12">
        <v>504</v>
      </c>
      <c r="B283" t="s">
        <v>323</v>
      </c>
    </row>
    <row r="284" spans="1:2" ht="15" customHeight="1" x14ac:dyDescent="0.2">
      <c r="A284" s="12">
        <v>505</v>
      </c>
      <c r="B284" t="s">
        <v>324</v>
      </c>
    </row>
    <row r="285" spans="1:2" ht="15" customHeight="1" x14ac:dyDescent="0.2">
      <c r="A285" s="12">
        <v>506</v>
      </c>
      <c r="B285" t="s">
        <v>325</v>
      </c>
    </row>
    <row r="286" spans="1:2" ht="15" customHeight="1" x14ac:dyDescent="0.2">
      <c r="A286" s="12">
        <v>509</v>
      </c>
      <c r="B286" t="s">
        <v>326</v>
      </c>
    </row>
    <row r="287" spans="1:2" ht="15" customHeight="1" x14ac:dyDescent="0.2">
      <c r="A287" s="12">
        <v>510</v>
      </c>
      <c r="B287" t="s">
        <v>327</v>
      </c>
    </row>
    <row r="288" spans="1:2" ht="15" customHeight="1" x14ac:dyDescent="0.2">
      <c r="A288" s="12">
        <v>512</v>
      </c>
      <c r="B288" t="s">
        <v>328</v>
      </c>
    </row>
    <row r="289" spans="1:2" ht="15" customHeight="1" x14ac:dyDescent="0.2">
      <c r="A289" s="12">
        <v>516</v>
      </c>
      <c r="B289" t="s">
        <v>329</v>
      </c>
    </row>
    <row r="290" spans="1:2" ht="15" customHeight="1" x14ac:dyDescent="0.2">
      <c r="A290" s="12">
        <v>520</v>
      </c>
      <c r="B290" t="s">
        <v>330</v>
      </c>
    </row>
    <row r="291" spans="1:2" ht="15" customHeight="1" x14ac:dyDescent="0.2">
      <c r="A291" s="12">
        <v>521</v>
      </c>
      <c r="B291" t="s">
        <v>331</v>
      </c>
    </row>
    <row r="292" spans="1:2" ht="15" customHeight="1" x14ac:dyDescent="0.2">
      <c r="A292" s="12">
        <v>523</v>
      </c>
      <c r="B292" t="s">
        <v>332</v>
      </c>
    </row>
    <row r="293" spans="1:2" ht="15" customHeight="1" x14ac:dyDescent="0.2">
      <c r="A293" s="12">
        <v>524</v>
      </c>
      <c r="B293" t="s">
        <v>333</v>
      </c>
    </row>
    <row r="294" spans="1:2" ht="15" customHeight="1" x14ac:dyDescent="0.2">
      <c r="A294" s="12">
        <v>525</v>
      </c>
      <c r="B294" t="s">
        <v>334</v>
      </c>
    </row>
    <row r="295" spans="1:2" ht="15" customHeight="1" x14ac:dyDescent="0.2">
      <c r="A295" s="12">
        <v>527</v>
      </c>
      <c r="B295" t="s">
        <v>75</v>
      </c>
    </row>
    <row r="296" spans="1:2" ht="15" customHeight="1" x14ac:dyDescent="0.2">
      <c r="A296" s="12">
        <v>529</v>
      </c>
      <c r="B296" t="s">
        <v>335</v>
      </c>
    </row>
    <row r="297" spans="1:2" ht="15" customHeight="1" x14ac:dyDescent="0.2">
      <c r="A297" s="12">
        <v>531</v>
      </c>
      <c r="B297" t="s">
        <v>336</v>
      </c>
    </row>
    <row r="298" spans="1:2" ht="15" customHeight="1" x14ac:dyDescent="0.2">
      <c r="A298" s="12">
        <v>532</v>
      </c>
      <c r="B298" t="s">
        <v>337</v>
      </c>
    </row>
    <row r="299" spans="1:2" ht="15" customHeight="1" x14ac:dyDescent="0.2">
      <c r="A299" s="12">
        <v>535</v>
      </c>
      <c r="B299" t="s">
        <v>338</v>
      </c>
    </row>
    <row r="300" spans="1:2" ht="15" customHeight="1" x14ac:dyDescent="0.2">
      <c r="A300" s="12">
        <v>536</v>
      </c>
      <c r="B300" t="s">
        <v>339</v>
      </c>
    </row>
    <row r="301" spans="1:2" ht="15" customHeight="1" x14ac:dyDescent="0.2">
      <c r="A301" s="12">
        <v>539</v>
      </c>
      <c r="B301" t="s">
        <v>340</v>
      </c>
    </row>
    <row r="302" spans="1:2" ht="15" customHeight="1" x14ac:dyDescent="0.2">
      <c r="A302" s="12">
        <v>540</v>
      </c>
      <c r="B302" t="s">
        <v>341</v>
      </c>
    </row>
    <row r="303" spans="1:2" ht="15" customHeight="1" x14ac:dyDescent="0.2">
      <c r="A303" s="12">
        <v>541</v>
      </c>
      <c r="B303" t="s">
        <v>342</v>
      </c>
    </row>
    <row r="304" spans="1:2" ht="15" customHeight="1" x14ac:dyDescent="0.2">
      <c r="A304" s="12">
        <v>543</v>
      </c>
      <c r="B304" t="s">
        <v>343</v>
      </c>
    </row>
    <row r="305" spans="1:2" ht="15" customHeight="1" x14ac:dyDescent="0.2">
      <c r="A305" s="12">
        <v>549</v>
      </c>
      <c r="B305" t="s">
        <v>344</v>
      </c>
    </row>
    <row r="306" spans="1:2" ht="15" customHeight="1" x14ac:dyDescent="0.2">
      <c r="A306" s="12">
        <v>551</v>
      </c>
      <c r="B306" t="s">
        <v>345</v>
      </c>
    </row>
    <row r="307" spans="1:2" ht="15" customHeight="1" x14ac:dyDescent="0.2">
      <c r="A307" s="12">
        <v>553</v>
      </c>
      <c r="B307" t="s">
        <v>346</v>
      </c>
    </row>
    <row r="308" spans="1:2" ht="15" customHeight="1" x14ac:dyDescent="0.2">
      <c r="A308" s="12">
        <v>554</v>
      </c>
      <c r="B308" t="s">
        <v>347</v>
      </c>
    </row>
    <row r="309" spans="1:2" ht="15" customHeight="1" x14ac:dyDescent="0.2">
      <c r="A309" s="12">
        <v>560</v>
      </c>
      <c r="B309" t="s">
        <v>348</v>
      </c>
    </row>
    <row r="310" spans="1:2" ht="15" customHeight="1" x14ac:dyDescent="0.2">
      <c r="A310" s="12">
        <v>561</v>
      </c>
      <c r="B310" t="s">
        <v>349</v>
      </c>
    </row>
    <row r="311" spans="1:2" ht="15" customHeight="1" x14ac:dyDescent="0.2">
      <c r="A311" s="12">
        <v>562</v>
      </c>
      <c r="B311" t="s">
        <v>350</v>
      </c>
    </row>
    <row r="312" spans="1:2" ht="15" customHeight="1" x14ac:dyDescent="0.2">
      <c r="A312" s="12">
        <v>564</v>
      </c>
      <c r="B312" t="s">
        <v>351</v>
      </c>
    </row>
    <row r="313" spans="1:2" ht="15" customHeight="1" x14ac:dyDescent="0.2">
      <c r="A313" s="12">
        <v>565</v>
      </c>
      <c r="B313" t="s">
        <v>352</v>
      </c>
    </row>
    <row r="314" spans="1:2" ht="15" customHeight="1" x14ac:dyDescent="0.2">
      <c r="A314" s="12">
        <v>567</v>
      </c>
      <c r="B314" t="s">
        <v>353</v>
      </c>
    </row>
    <row r="315" spans="1:2" ht="15" customHeight="1" x14ac:dyDescent="0.2">
      <c r="A315" s="12">
        <v>568</v>
      </c>
      <c r="B315" t="s">
        <v>354</v>
      </c>
    </row>
    <row r="316" spans="1:2" ht="15" customHeight="1" x14ac:dyDescent="0.2">
      <c r="A316" s="12">
        <v>570</v>
      </c>
      <c r="B316" t="s">
        <v>355</v>
      </c>
    </row>
    <row r="317" spans="1:2" ht="15" customHeight="1" x14ac:dyDescent="0.2">
      <c r="A317" s="12">
        <v>571</v>
      </c>
      <c r="B317" t="s">
        <v>356</v>
      </c>
    </row>
    <row r="318" spans="1:2" ht="15" customHeight="1" x14ac:dyDescent="0.2">
      <c r="A318" s="12">
        <v>574</v>
      </c>
      <c r="B318" t="s">
        <v>357</v>
      </c>
    </row>
    <row r="319" spans="1:2" ht="15" customHeight="1" x14ac:dyDescent="0.2">
      <c r="A319" s="12">
        <v>575</v>
      </c>
      <c r="B319" t="s">
        <v>358</v>
      </c>
    </row>
    <row r="320" spans="1:2" ht="15" customHeight="1" x14ac:dyDescent="0.2">
      <c r="A320" s="12">
        <v>577</v>
      </c>
      <c r="B320" t="s">
        <v>359</v>
      </c>
    </row>
    <row r="321" spans="1:2" ht="15" customHeight="1" x14ac:dyDescent="0.2">
      <c r="A321" s="12">
        <v>579</v>
      </c>
      <c r="B321" t="s">
        <v>360</v>
      </c>
    </row>
    <row r="322" spans="1:2" ht="15" customHeight="1" x14ac:dyDescent="0.2">
      <c r="A322" s="12">
        <v>582</v>
      </c>
      <c r="B322" t="s">
        <v>361</v>
      </c>
    </row>
    <row r="323" spans="1:2" ht="15" customHeight="1" x14ac:dyDescent="0.2">
      <c r="A323" s="12">
        <v>585</v>
      </c>
      <c r="B323" t="s">
        <v>362</v>
      </c>
    </row>
    <row r="324" spans="1:2" ht="15" customHeight="1" x14ac:dyDescent="0.2">
      <c r="A324" s="12">
        <v>586</v>
      </c>
      <c r="B324" t="s">
        <v>363</v>
      </c>
    </row>
    <row r="325" spans="1:2" ht="15" customHeight="1" x14ac:dyDescent="0.2">
      <c r="A325" s="12">
        <v>587</v>
      </c>
      <c r="B325" t="s">
        <v>364</v>
      </c>
    </row>
    <row r="326" spans="1:2" ht="15" customHeight="1" x14ac:dyDescent="0.2">
      <c r="A326" s="12">
        <v>599</v>
      </c>
      <c r="B326" t="s">
        <v>365</v>
      </c>
    </row>
    <row r="327" spans="1:2" ht="15" customHeight="1" x14ac:dyDescent="0.2">
      <c r="A327" s="12">
        <v>600</v>
      </c>
      <c r="B327" t="s">
        <v>366</v>
      </c>
    </row>
    <row r="328" spans="1:2" ht="15" customHeight="1" x14ac:dyDescent="0.2">
      <c r="A328" s="12">
        <v>604</v>
      </c>
      <c r="B328" t="s">
        <v>367</v>
      </c>
    </row>
    <row r="329" spans="1:2" ht="15" customHeight="1" x14ac:dyDescent="0.2">
      <c r="A329" s="12">
        <v>606</v>
      </c>
      <c r="B329" t="s">
        <v>368</v>
      </c>
    </row>
    <row r="330" spans="1:2" ht="15" customHeight="1" x14ac:dyDescent="0.2">
      <c r="A330" s="12">
        <v>607</v>
      </c>
      <c r="B330" t="s">
        <v>369</v>
      </c>
    </row>
    <row r="331" spans="1:2" ht="15" customHeight="1" x14ac:dyDescent="0.2">
      <c r="A331" s="12">
        <v>608</v>
      </c>
      <c r="B331" t="s">
        <v>370</v>
      </c>
    </row>
    <row r="332" spans="1:2" ht="15" customHeight="1" x14ac:dyDescent="0.2">
      <c r="A332" s="12">
        <v>609</v>
      </c>
      <c r="B332" t="s">
        <v>371</v>
      </c>
    </row>
    <row r="333" spans="1:2" ht="15" customHeight="1" x14ac:dyDescent="0.2">
      <c r="A333" s="12">
        <v>610</v>
      </c>
      <c r="B333" t="s">
        <v>372</v>
      </c>
    </row>
    <row r="334" spans="1:2" ht="15" customHeight="1" x14ac:dyDescent="0.2">
      <c r="A334" s="12">
        <v>611</v>
      </c>
      <c r="B334" t="s">
        <v>373</v>
      </c>
    </row>
    <row r="335" spans="1:2" ht="15" customHeight="1" x14ac:dyDescent="0.2">
      <c r="A335" s="12">
        <v>613</v>
      </c>
      <c r="B335" t="s">
        <v>374</v>
      </c>
    </row>
    <row r="336" spans="1:2" ht="15" customHeight="1" x14ac:dyDescent="0.2">
      <c r="A336" s="12">
        <v>614</v>
      </c>
      <c r="B336" t="s">
        <v>375</v>
      </c>
    </row>
    <row r="337" spans="1:2" ht="15" customHeight="1" x14ac:dyDescent="0.2">
      <c r="A337" s="12">
        <v>615</v>
      </c>
      <c r="B337" t="s">
        <v>376</v>
      </c>
    </row>
    <row r="338" spans="1:2" ht="15" customHeight="1" x14ac:dyDescent="0.2">
      <c r="A338" s="12">
        <v>616</v>
      </c>
      <c r="B338" t="s">
        <v>377</v>
      </c>
    </row>
    <row r="339" spans="1:2" ht="15" customHeight="1" x14ac:dyDescent="0.2">
      <c r="A339" s="12">
        <v>617</v>
      </c>
      <c r="B339" t="s">
        <v>378</v>
      </c>
    </row>
    <row r="340" spans="1:2" ht="15" customHeight="1" x14ac:dyDescent="0.2">
      <c r="A340" s="12">
        <v>618</v>
      </c>
      <c r="B340" t="s">
        <v>379</v>
      </c>
    </row>
    <row r="341" spans="1:2" ht="15" customHeight="1" x14ac:dyDescent="0.2">
      <c r="A341" s="12">
        <v>619</v>
      </c>
      <c r="B341" t="s">
        <v>380</v>
      </c>
    </row>
    <row r="342" spans="1:2" ht="15" customHeight="1" x14ac:dyDescent="0.2">
      <c r="A342" s="12">
        <v>620</v>
      </c>
      <c r="B342" t="s">
        <v>381</v>
      </c>
    </row>
    <row r="343" spans="1:2" ht="15" customHeight="1" x14ac:dyDescent="0.2">
      <c r="A343" s="12">
        <v>621</v>
      </c>
      <c r="B343" t="s">
        <v>382</v>
      </c>
    </row>
    <row r="344" spans="1:2" ht="15" customHeight="1" x14ac:dyDescent="0.2">
      <c r="A344" s="12">
        <v>623</v>
      </c>
      <c r="B344" t="s">
        <v>383</v>
      </c>
    </row>
    <row r="345" spans="1:2" ht="15" customHeight="1" x14ac:dyDescent="0.2">
      <c r="A345" s="12">
        <v>624</v>
      </c>
      <c r="B345" t="s">
        <v>384</v>
      </c>
    </row>
    <row r="346" spans="1:2" ht="15" customHeight="1" x14ac:dyDescent="0.2">
      <c r="A346" s="12">
        <v>626</v>
      </c>
      <c r="B346" t="s">
        <v>385</v>
      </c>
    </row>
    <row r="347" spans="1:2" ht="15" customHeight="1" x14ac:dyDescent="0.2">
      <c r="A347" s="12">
        <v>627</v>
      </c>
      <c r="B347" t="s">
        <v>386</v>
      </c>
    </row>
    <row r="348" spans="1:2" ht="15" customHeight="1" x14ac:dyDescent="0.2">
      <c r="A348" s="12">
        <v>628</v>
      </c>
      <c r="B348" t="s">
        <v>387</v>
      </c>
    </row>
    <row r="349" spans="1:2" ht="15" customHeight="1" x14ac:dyDescent="0.2">
      <c r="A349" s="12">
        <v>631</v>
      </c>
      <c r="B349" t="s">
        <v>388</v>
      </c>
    </row>
    <row r="350" spans="1:2" ht="15" customHeight="1" x14ac:dyDescent="0.2">
      <c r="A350" s="12">
        <v>632</v>
      </c>
      <c r="B350" t="s">
        <v>389</v>
      </c>
    </row>
    <row r="351" spans="1:2" ht="15" customHeight="1" x14ac:dyDescent="0.2">
      <c r="A351" s="12">
        <v>633</v>
      </c>
      <c r="B351" t="s">
        <v>390</v>
      </c>
    </row>
    <row r="352" spans="1:2" ht="15" customHeight="1" x14ac:dyDescent="0.2">
      <c r="A352" s="12">
        <v>634</v>
      </c>
      <c r="B352" t="s">
        <v>391</v>
      </c>
    </row>
    <row r="353" spans="1:2" ht="15" customHeight="1" x14ac:dyDescent="0.2">
      <c r="A353" s="12">
        <v>635</v>
      </c>
      <c r="B353" t="s">
        <v>392</v>
      </c>
    </row>
    <row r="354" spans="1:2" ht="15" customHeight="1" x14ac:dyDescent="0.2">
      <c r="A354" s="12">
        <v>639</v>
      </c>
      <c r="B354" t="s">
        <v>393</v>
      </c>
    </row>
    <row r="355" spans="1:2" ht="15" customHeight="1" x14ac:dyDescent="0.2">
      <c r="A355" s="12">
        <v>642</v>
      </c>
      <c r="B355" t="s">
        <v>394</v>
      </c>
    </row>
    <row r="356" spans="1:2" ht="15" customHeight="1" x14ac:dyDescent="0.2">
      <c r="A356" s="12">
        <v>643</v>
      </c>
      <c r="B356" t="s">
        <v>395</v>
      </c>
    </row>
    <row r="357" spans="1:2" ht="15" customHeight="1" x14ac:dyDescent="0.2">
      <c r="A357" s="12">
        <v>646</v>
      </c>
      <c r="B357" t="s">
        <v>396</v>
      </c>
    </row>
    <row r="358" spans="1:2" ht="15" customHeight="1" x14ac:dyDescent="0.2">
      <c r="A358" s="12">
        <v>647</v>
      </c>
      <c r="B358" t="s">
        <v>397</v>
      </c>
    </row>
    <row r="359" spans="1:2" ht="15" customHeight="1" x14ac:dyDescent="0.2">
      <c r="A359" s="12">
        <v>648</v>
      </c>
      <c r="B359" t="s">
        <v>398</v>
      </c>
    </row>
    <row r="360" spans="1:2" ht="15" customHeight="1" x14ac:dyDescent="0.2">
      <c r="A360" s="12">
        <v>649</v>
      </c>
      <c r="B360" t="s">
        <v>399</v>
      </c>
    </row>
    <row r="361" spans="1:2" ht="15" customHeight="1" x14ac:dyDescent="0.2">
      <c r="A361" s="12">
        <v>651</v>
      </c>
      <c r="B361" t="s">
        <v>400</v>
      </c>
    </row>
    <row r="362" spans="1:2" ht="15" customHeight="1" x14ac:dyDescent="0.2">
      <c r="A362" s="12">
        <v>653</v>
      </c>
      <c r="B362" t="s">
        <v>401</v>
      </c>
    </row>
    <row r="363" spans="1:2" ht="15" customHeight="1" x14ac:dyDescent="0.2">
      <c r="A363" s="12">
        <v>654</v>
      </c>
      <c r="B363" t="s">
        <v>402</v>
      </c>
    </row>
    <row r="364" spans="1:2" ht="15" customHeight="1" x14ac:dyDescent="0.2">
      <c r="A364" s="12">
        <v>655</v>
      </c>
      <c r="B364" t="s">
        <v>403</v>
      </c>
    </row>
    <row r="365" spans="1:2" ht="15" customHeight="1" x14ac:dyDescent="0.2">
      <c r="A365" s="12">
        <v>657</v>
      </c>
      <c r="B365" t="s">
        <v>404</v>
      </c>
    </row>
    <row r="366" spans="1:2" ht="15" customHeight="1" x14ac:dyDescent="0.2">
      <c r="A366" s="12">
        <v>661</v>
      </c>
      <c r="B366" t="s">
        <v>405</v>
      </c>
    </row>
    <row r="367" spans="1:2" ht="15" customHeight="1" x14ac:dyDescent="0.2">
      <c r="A367" s="12">
        <v>662</v>
      </c>
      <c r="B367" t="s">
        <v>406</v>
      </c>
    </row>
    <row r="368" spans="1:2" ht="15" customHeight="1" x14ac:dyDescent="0.2">
      <c r="A368" s="12">
        <v>663</v>
      </c>
      <c r="B368" t="s">
        <v>407</v>
      </c>
    </row>
    <row r="369" spans="1:2" ht="15" customHeight="1" x14ac:dyDescent="0.2">
      <c r="A369" s="12">
        <v>665</v>
      </c>
      <c r="B369" t="s">
        <v>408</v>
      </c>
    </row>
    <row r="370" spans="1:2" ht="15" customHeight="1" x14ac:dyDescent="0.2">
      <c r="A370" s="12">
        <v>666</v>
      </c>
      <c r="B370" t="s">
        <v>409</v>
      </c>
    </row>
    <row r="371" spans="1:2" ht="15" customHeight="1" x14ac:dyDescent="0.2">
      <c r="A371" s="12">
        <v>667</v>
      </c>
      <c r="B371" t="s">
        <v>410</v>
      </c>
    </row>
    <row r="372" spans="1:2" ht="15" customHeight="1" x14ac:dyDescent="0.2">
      <c r="A372" s="12">
        <v>669</v>
      </c>
      <c r="B372" t="s">
        <v>411</v>
      </c>
    </row>
    <row r="373" spans="1:2" ht="15" customHeight="1" x14ac:dyDescent="0.2">
      <c r="A373" s="12">
        <v>670</v>
      </c>
      <c r="B373" t="s">
        <v>412</v>
      </c>
    </row>
    <row r="374" spans="1:2" ht="15" customHeight="1" x14ac:dyDescent="0.2">
      <c r="A374" s="12">
        <v>672</v>
      </c>
      <c r="B374" t="s">
        <v>413</v>
      </c>
    </row>
    <row r="375" spans="1:2" ht="15" customHeight="1" x14ac:dyDescent="0.2">
      <c r="A375" s="12">
        <v>675</v>
      </c>
      <c r="B375" t="s">
        <v>414</v>
      </c>
    </row>
    <row r="376" spans="1:2" ht="15" customHeight="1" x14ac:dyDescent="0.2">
      <c r="A376" s="12">
        <v>676</v>
      </c>
      <c r="B376" t="s">
        <v>415</v>
      </c>
    </row>
    <row r="377" spans="1:2" ht="15" customHeight="1" x14ac:dyDescent="0.2">
      <c r="A377" s="12">
        <v>677</v>
      </c>
      <c r="B377" t="s">
        <v>416</v>
      </c>
    </row>
    <row r="378" spans="1:2" ht="15" customHeight="1" x14ac:dyDescent="0.2">
      <c r="A378" s="12">
        <v>678</v>
      </c>
      <c r="B378" t="s">
        <v>417</v>
      </c>
    </row>
    <row r="379" spans="1:2" ht="15" customHeight="1" x14ac:dyDescent="0.2">
      <c r="A379" s="12">
        <v>679</v>
      </c>
      <c r="B379" t="s">
        <v>418</v>
      </c>
    </row>
    <row r="380" spans="1:2" ht="15" customHeight="1" x14ac:dyDescent="0.2">
      <c r="A380" s="12">
        <v>680</v>
      </c>
      <c r="B380" t="s">
        <v>419</v>
      </c>
    </row>
    <row r="381" spans="1:2" ht="15" customHeight="1" x14ac:dyDescent="0.2">
      <c r="A381" s="12">
        <v>682</v>
      </c>
      <c r="B381" t="s">
        <v>220</v>
      </c>
    </row>
    <row r="382" spans="1:2" ht="15" customHeight="1" x14ac:dyDescent="0.2">
      <c r="A382" s="12">
        <v>683</v>
      </c>
      <c r="B382" t="s">
        <v>420</v>
      </c>
    </row>
    <row r="383" spans="1:2" ht="15" customHeight="1" x14ac:dyDescent="0.2">
      <c r="A383" s="12">
        <v>684</v>
      </c>
      <c r="B383" t="s">
        <v>421</v>
      </c>
    </row>
    <row r="384" spans="1:2" ht="15" customHeight="1" x14ac:dyDescent="0.2">
      <c r="A384" s="12">
        <v>685</v>
      </c>
      <c r="B384" t="s">
        <v>422</v>
      </c>
    </row>
    <row r="385" spans="1:2" ht="15" customHeight="1" x14ac:dyDescent="0.2">
      <c r="A385" s="12">
        <v>686</v>
      </c>
      <c r="B385" t="s">
        <v>423</v>
      </c>
    </row>
    <row r="386" spans="1:2" ht="15" customHeight="1" x14ac:dyDescent="0.2">
      <c r="A386" s="12">
        <v>687</v>
      </c>
      <c r="B386" t="s">
        <v>424</v>
      </c>
    </row>
    <row r="387" spans="1:2" ht="15" customHeight="1" x14ac:dyDescent="0.2">
      <c r="A387" s="12">
        <v>689</v>
      </c>
      <c r="B387" t="s">
        <v>425</v>
      </c>
    </row>
    <row r="388" spans="1:2" ht="15" customHeight="1" x14ac:dyDescent="0.2">
      <c r="A388" s="12">
        <v>690</v>
      </c>
      <c r="B388" t="s">
        <v>426</v>
      </c>
    </row>
    <row r="389" spans="1:2" ht="15" customHeight="1" x14ac:dyDescent="0.2">
      <c r="A389" s="12">
        <v>693</v>
      </c>
      <c r="B389" t="s">
        <v>427</v>
      </c>
    </row>
    <row r="390" spans="1:2" ht="15" customHeight="1" x14ac:dyDescent="0.2">
      <c r="A390" s="12">
        <v>694</v>
      </c>
      <c r="B390" t="s">
        <v>428</v>
      </c>
    </row>
    <row r="391" spans="1:2" ht="15" customHeight="1" x14ac:dyDescent="0.2">
      <c r="A391" s="12">
        <v>695</v>
      </c>
      <c r="B391" t="s">
        <v>429</v>
      </c>
    </row>
    <row r="392" spans="1:2" ht="15" customHeight="1" x14ac:dyDescent="0.2">
      <c r="A392" s="12">
        <v>696</v>
      </c>
      <c r="B392" t="s">
        <v>430</v>
      </c>
    </row>
    <row r="393" spans="1:2" ht="15" customHeight="1" x14ac:dyDescent="0.2">
      <c r="A393" s="12">
        <v>697</v>
      </c>
      <c r="B393" t="s">
        <v>431</v>
      </c>
    </row>
    <row r="394" spans="1:2" ht="15" customHeight="1" x14ac:dyDescent="0.2">
      <c r="A394" s="12">
        <v>698</v>
      </c>
      <c r="B394" t="s">
        <v>432</v>
      </c>
    </row>
    <row r="395" spans="1:2" ht="15" customHeight="1" x14ac:dyDescent="0.2">
      <c r="A395" s="12">
        <v>699</v>
      </c>
      <c r="B395" t="s">
        <v>433</v>
      </c>
    </row>
    <row r="396" spans="1:2" ht="15" customHeight="1" x14ac:dyDescent="0.2">
      <c r="A396" s="12">
        <v>700</v>
      </c>
      <c r="B396" t="s">
        <v>61</v>
      </c>
    </row>
    <row r="397" spans="1:2" ht="15" customHeight="1" x14ac:dyDescent="0.2">
      <c r="A397" s="12">
        <v>702</v>
      </c>
      <c r="B397" t="s">
        <v>434</v>
      </c>
    </row>
    <row r="398" spans="1:2" ht="15" customHeight="1" x14ac:dyDescent="0.2">
      <c r="A398" s="12">
        <v>703</v>
      </c>
      <c r="B398" t="s">
        <v>435</v>
      </c>
    </row>
    <row r="399" spans="1:2" ht="15" customHeight="1" x14ac:dyDescent="0.2">
      <c r="A399" s="12">
        <v>704</v>
      </c>
      <c r="B399" t="s">
        <v>436</v>
      </c>
    </row>
    <row r="400" spans="1:2" ht="15" customHeight="1" x14ac:dyDescent="0.2">
      <c r="A400" s="12">
        <v>705</v>
      </c>
      <c r="B400" t="s">
        <v>437</v>
      </c>
    </row>
    <row r="401" spans="1:2" ht="15" customHeight="1" x14ac:dyDescent="0.2">
      <c r="A401" s="12">
        <v>706</v>
      </c>
      <c r="B401" t="s">
        <v>438</v>
      </c>
    </row>
    <row r="402" spans="1:2" ht="15" customHeight="1" x14ac:dyDescent="0.2">
      <c r="A402" s="12">
        <v>707</v>
      </c>
      <c r="B402" t="s">
        <v>439</v>
      </c>
    </row>
    <row r="403" spans="1:2" ht="15" customHeight="1" x14ac:dyDescent="0.2">
      <c r="A403" s="12">
        <v>708</v>
      </c>
      <c r="B403" t="s">
        <v>440</v>
      </c>
    </row>
    <row r="404" spans="1:2" ht="15" customHeight="1" x14ac:dyDescent="0.2">
      <c r="A404" s="12">
        <v>709</v>
      </c>
      <c r="B404" t="s">
        <v>441</v>
      </c>
    </row>
    <row r="405" spans="1:2" ht="15" customHeight="1" x14ac:dyDescent="0.2">
      <c r="A405" s="12">
        <v>710</v>
      </c>
      <c r="B405" t="s">
        <v>442</v>
      </c>
    </row>
    <row r="406" spans="1:2" ht="15" customHeight="1" x14ac:dyDescent="0.2">
      <c r="A406" s="12">
        <v>711</v>
      </c>
      <c r="B406" t="s">
        <v>443</v>
      </c>
    </row>
    <row r="407" spans="1:2" ht="15" customHeight="1" x14ac:dyDescent="0.2">
      <c r="A407" s="12">
        <v>712</v>
      </c>
      <c r="B407" t="s">
        <v>444</v>
      </c>
    </row>
    <row r="408" spans="1:2" ht="15" customHeight="1" x14ac:dyDescent="0.2">
      <c r="A408" s="12">
        <v>713</v>
      </c>
      <c r="B408" t="s">
        <v>445</v>
      </c>
    </row>
    <row r="409" spans="1:2" ht="15" customHeight="1" x14ac:dyDescent="0.2">
      <c r="A409" s="12">
        <v>714</v>
      </c>
      <c r="B409" t="s">
        <v>446</v>
      </c>
    </row>
    <row r="410" spans="1:2" ht="15" customHeight="1" x14ac:dyDescent="0.2">
      <c r="A410" s="12">
        <v>715</v>
      </c>
      <c r="B410" t="s">
        <v>447</v>
      </c>
    </row>
    <row r="411" spans="1:2" ht="15" customHeight="1" x14ac:dyDescent="0.2">
      <c r="A411" s="12">
        <v>717</v>
      </c>
      <c r="B411" t="s">
        <v>448</v>
      </c>
    </row>
    <row r="412" spans="1:2" ht="15" customHeight="1" x14ac:dyDescent="0.2">
      <c r="A412" s="12">
        <v>719</v>
      </c>
      <c r="B412" t="s">
        <v>449</v>
      </c>
    </row>
    <row r="413" spans="1:2" ht="15" customHeight="1" x14ac:dyDescent="0.2">
      <c r="A413" s="12">
        <v>720</v>
      </c>
      <c r="B413" t="s">
        <v>450</v>
      </c>
    </row>
    <row r="414" spans="1:2" ht="15" customHeight="1" x14ac:dyDescent="0.2">
      <c r="A414" s="12">
        <v>721</v>
      </c>
      <c r="B414" t="s">
        <v>451</v>
      </c>
    </row>
    <row r="415" spans="1:2" ht="15" customHeight="1" x14ac:dyDescent="0.2">
      <c r="A415" s="12">
        <v>722</v>
      </c>
      <c r="B415" t="s">
        <v>452</v>
      </c>
    </row>
    <row r="416" spans="1:2" ht="15" customHeight="1" x14ac:dyDescent="0.2">
      <c r="A416" s="12">
        <v>723</v>
      </c>
      <c r="B416" t="s">
        <v>453</v>
      </c>
    </row>
    <row r="417" spans="1:2" ht="15" customHeight="1" x14ac:dyDescent="0.2">
      <c r="A417" s="12">
        <v>724</v>
      </c>
      <c r="B417" t="s">
        <v>454</v>
      </c>
    </row>
    <row r="418" spans="1:2" ht="15" customHeight="1" x14ac:dyDescent="0.2">
      <c r="A418" s="12">
        <v>725</v>
      </c>
      <c r="B418" t="s">
        <v>455</v>
      </c>
    </row>
    <row r="419" spans="1:2" ht="15" customHeight="1" x14ac:dyDescent="0.2">
      <c r="A419" s="12">
        <v>728</v>
      </c>
      <c r="B419" t="s">
        <v>456</v>
      </c>
    </row>
    <row r="420" spans="1:2" ht="15" customHeight="1" x14ac:dyDescent="0.2">
      <c r="A420" s="12">
        <v>729</v>
      </c>
      <c r="B420" t="s">
        <v>457</v>
      </c>
    </row>
    <row r="421" spans="1:2" ht="15" customHeight="1" x14ac:dyDescent="0.2">
      <c r="A421" s="12">
        <v>730</v>
      </c>
      <c r="B421" t="s">
        <v>458</v>
      </c>
    </row>
    <row r="422" spans="1:2" ht="15" customHeight="1" x14ac:dyDescent="0.2">
      <c r="A422" s="12">
        <v>731</v>
      </c>
      <c r="B422" t="s">
        <v>459</v>
      </c>
    </row>
    <row r="423" spans="1:2" ht="15" customHeight="1" x14ac:dyDescent="0.2">
      <c r="A423" s="12">
        <v>734</v>
      </c>
      <c r="B423" t="s">
        <v>460</v>
      </c>
    </row>
    <row r="424" spans="1:2" ht="15" customHeight="1" x14ac:dyDescent="0.2">
      <c r="A424" s="12">
        <v>735</v>
      </c>
      <c r="B424" t="s">
        <v>461</v>
      </c>
    </row>
    <row r="425" spans="1:2" ht="15" customHeight="1" x14ac:dyDescent="0.2">
      <c r="A425" s="12">
        <v>736</v>
      </c>
      <c r="B425" t="s">
        <v>462</v>
      </c>
    </row>
    <row r="426" spans="1:2" ht="15" customHeight="1" x14ac:dyDescent="0.2">
      <c r="A426" s="12">
        <v>737</v>
      </c>
      <c r="B426" t="s">
        <v>463</v>
      </c>
    </row>
    <row r="427" spans="1:2" ht="15" customHeight="1" x14ac:dyDescent="0.2">
      <c r="A427" s="12">
        <v>738</v>
      </c>
      <c r="B427" t="s">
        <v>464</v>
      </c>
    </row>
    <row r="428" spans="1:2" ht="15" customHeight="1" x14ac:dyDescent="0.2">
      <c r="A428" s="12">
        <v>740</v>
      </c>
      <c r="B428" t="s">
        <v>465</v>
      </c>
    </row>
    <row r="429" spans="1:2" ht="15" customHeight="1" x14ac:dyDescent="0.2">
      <c r="A429" s="12">
        <v>741</v>
      </c>
      <c r="B429" t="s">
        <v>466</v>
      </c>
    </row>
    <row r="430" spans="1:2" ht="15" customHeight="1" x14ac:dyDescent="0.2">
      <c r="A430" s="12">
        <v>742</v>
      </c>
      <c r="B430" t="s">
        <v>467</v>
      </c>
    </row>
    <row r="431" spans="1:2" ht="15" customHeight="1" x14ac:dyDescent="0.2">
      <c r="A431" s="12">
        <v>743</v>
      </c>
      <c r="B431" t="s">
        <v>468</v>
      </c>
    </row>
    <row r="432" spans="1:2" ht="15" customHeight="1" x14ac:dyDescent="0.2">
      <c r="A432" s="12">
        <v>747</v>
      </c>
      <c r="B432" t="s">
        <v>469</v>
      </c>
    </row>
    <row r="433" spans="1:2" ht="15" customHeight="1" x14ac:dyDescent="0.2">
      <c r="A433" s="12">
        <v>748</v>
      </c>
      <c r="B433" t="s">
        <v>470</v>
      </c>
    </row>
    <row r="434" spans="1:2" ht="15" customHeight="1" x14ac:dyDescent="0.2">
      <c r="A434" s="12">
        <v>749</v>
      </c>
      <c r="B434" t="s">
        <v>471</v>
      </c>
    </row>
    <row r="435" spans="1:2" ht="15" customHeight="1" x14ac:dyDescent="0.2">
      <c r="A435" s="12">
        <v>752</v>
      </c>
      <c r="B435" t="s">
        <v>472</v>
      </c>
    </row>
    <row r="436" spans="1:2" ht="15" customHeight="1" x14ac:dyDescent="0.2">
      <c r="A436" s="12">
        <v>753</v>
      </c>
      <c r="B436" t="s">
        <v>473</v>
      </c>
    </row>
    <row r="437" spans="1:2" ht="15" customHeight="1" x14ac:dyDescent="0.2">
      <c r="A437" s="12">
        <v>754</v>
      </c>
      <c r="B437" t="s">
        <v>474</v>
      </c>
    </row>
    <row r="438" spans="1:2" ht="15" customHeight="1" x14ac:dyDescent="0.2">
      <c r="A438" s="12">
        <v>755</v>
      </c>
      <c r="B438" t="s">
        <v>475</v>
      </c>
    </row>
    <row r="439" spans="1:2" ht="15" customHeight="1" x14ac:dyDescent="0.2">
      <c r="A439" s="12">
        <v>756</v>
      </c>
      <c r="B439" t="s">
        <v>476</v>
      </c>
    </row>
    <row r="440" spans="1:2" ht="15" customHeight="1" x14ac:dyDescent="0.2">
      <c r="A440" s="12">
        <v>758</v>
      </c>
      <c r="B440" t="s">
        <v>477</v>
      </c>
    </row>
    <row r="441" spans="1:2" ht="15" customHeight="1" x14ac:dyDescent="0.2">
      <c r="A441" s="12">
        <v>759</v>
      </c>
      <c r="B441" t="s">
        <v>478</v>
      </c>
    </row>
    <row r="442" spans="1:2" ht="15" customHeight="1" x14ac:dyDescent="0.2">
      <c r="A442" s="12">
        <v>760</v>
      </c>
      <c r="B442" t="s">
        <v>479</v>
      </c>
    </row>
    <row r="443" spans="1:2" ht="15" customHeight="1" x14ac:dyDescent="0.2">
      <c r="A443" s="12">
        <v>761</v>
      </c>
      <c r="B443" t="s">
        <v>480</v>
      </c>
    </row>
    <row r="444" spans="1:2" ht="15" customHeight="1" x14ac:dyDescent="0.2">
      <c r="A444" s="12">
        <v>768</v>
      </c>
      <c r="B444" t="s">
        <v>481</v>
      </c>
    </row>
    <row r="445" spans="1:2" ht="15" customHeight="1" x14ac:dyDescent="0.2">
      <c r="A445" s="12">
        <v>770</v>
      </c>
      <c r="B445" t="s">
        <v>482</v>
      </c>
    </row>
    <row r="446" spans="1:2" ht="15" customHeight="1" x14ac:dyDescent="0.2">
      <c r="A446" s="12">
        <v>772</v>
      </c>
      <c r="B446" t="s">
        <v>483</v>
      </c>
    </row>
    <row r="447" spans="1:2" ht="15" customHeight="1" x14ac:dyDescent="0.2">
      <c r="A447" s="12">
        <v>773</v>
      </c>
      <c r="B447" t="s">
        <v>484</v>
      </c>
    </row>
    <row r="448" spans="1:2" ht="15" customHeight="1" x14ac:dyDescent="0.2">
      <c r="A448" s="12">
        <v>774</v>
      </c>
      <c r="B448" t="s">
        <v>485</v>
      </c>
    </row>
    <row r="449" spans="1:2" ht="15" customHeight="1" x14ac:dyDescent="0.2">
      <c r="A449" s="12">
        <v>775</v>
      </c>
      <c r="B449" t="s">
        <v>187</v>
      </c>
    </row>
    <row r="450" spans="1:2" ht="15" customHeight="1" x14ac:dyDescent="0.2">
      <c r="A450" s="12">
        <v>776</v>
      </c>
      <c r="B450" t="s">
        <v>486</v>
      </c>
    </row>
    <row r="451" spans="1:2" ht="15" customHeight="1" x14ac:dyDescent="0.2">
      <c r="A451" s="12">
        <v>778</v>
      </c>
      <c r="B451" t="s">
        <v>487</v>
      </c>
    </row>
    <row r="452" spans="1:2" ht="15" customHeight="1" x14ac:dyDescent="0.2">
      <c r="A452" s="12">
        <v>779</v>
      </c>
      <c r="B452" t="s">
        <v>488</v>
      </c>
    </row>
    <row r="453" spans="1:2" ht="15" customHeight="1" x14ac:dyDescent="0.2">
      <c r="A453" s="12">
        <v>780</v>
      </c>
      <c r="B453" t="s">
        <v>489</v>
      </c>
    </row>
    <row r="454" spans="1:2" ht="15" customHeight="1" x14ac:dyDescent="0.2">
      <c r="A454" s="12">
        <v>784</v>
      </c>
      <c r="B454" t="s">
        <v>490</v>
      </c>
    </row>
    <row r="455" spans="1:2" ht="15" customHeight="1" x14ac:dyDescent="0.2">
      <c r="A455" s="12">
        <v>785</v>
      </c>
      <c r="B455" t="s">
        <v>491</v>
      </c>
    </row>
    <row r="456" spans="1:2" ht="15" customHeight="1" x14ac:dyDescent="0.2">
      <c r="A456" s="12">
        <v>787</v>
      </c>
      <c r="B456" t="s">
        <v>492</v>
      </c>
    </row>
    <row r="457" spans="1:2" ht="15" customHeight="1" x14ac:dyDescent="0.2">
      <c r="A457" s="12">
        <v>788</v>
      </c>
      <c r="B457" t="s">
        <v>493</v>
      </c>
    </row>
    <row r="458" spans="1:2" ht="15" customHeight="1" x14ac:dyDescent="0.2">
      <c r="A458" s="12">
        <v>789</v>
      </c>
      <c r="B458" t="s">
        <v>494</v>
      </c>
    </row>
    <row r="459" spans="1:2" ht="15" customHeight="1" x14ac:dyDescent="0.2">
      <c r="A459" s="12">
        <v>791</v>
      </c>
      <c r="B459" t="s">
        <v>495</v>
      </c>
    </row>
    <row r="460" spans="1:2" ht="15" customHeight="1" x14ac:dyDescent="0.2">
      <c r="A460" s="12">
        <v>799</v>
      </c>
      <c r="B460" t="s">
        <v>496</v>
      </c>
    </row>
    <row r="461" spans="1:2" ht="15" customHeight="1" x14ac:dyDescent="0.2">
      <c r="A461" s="12">
        <v>801</v>
      </c>
      <c r="B461" t="s">
        <v>497</v>
      </c>
    </row>
    <row r="462" spans="1:2" ht="15" customHeight="1" x14ac:dyDescent="0.2">
      <c r="A462" s="12">
        <v>802</v>
      </c>
      <c r="B462" t="s">
        <v>498</v>
      </c>
    </row>
    <row r="463" spans="1:2" ht="15" customHeight="1" x14ac:dyDescent="0.2">
      <c r="A463" s="12">
        <v>804</v>
      </c>
      <c r="B463" t="s">
        <v>499</v>
      </c>
    </row>
    <row r="464" spans="1:2" ht="15" customHeight="1" x14ac:dyDescent="0.2">
      <c r="A464" s="12">
        <v>805</v>
      </c>
      <c r="B464" t="s">
        <v>500</v>
      </c>
    </row>
    <row r="465" spans="1:2" ht="15" customHeight="1" x14ac:dyDescent="0.2">
      <c r="A465" s="12">
        <v>806</v>
      </c>
      <c r="B465" t="s">
        <v>501</v>
      </c>
    </row>
    <row r="466" spans="1:2" ht="15" customHeight="1" x14ac:dyDescent="0.2">
      <c r="A466" s="12">
        <v>809</v>
      </c>
      <c r="B466" t="s">
        <v>502</v>
      </c>
    </row>
    <row r="467" spans="1:2" ht="15" customHeight="1" x14ac:dyDescent="0.2">
      <c r="A467" s="12">
        <v>814</v>
      </c>
      <c r="B467" t="s">
        <v>503</v>
      </c>
    </row>
    <row r="468" spans="1:2" ht="15" customHeight="1" x14ac:dyDescent="0.2">
      <c r="A468" s="12">
        <v>824</v>
      </c>
      <c r="B468" t="s">
        <v>504</v>
      </c>
    </row>
    <row r="469" spans="1:2" ht="15" customHeight="1" x14ac:dyDescent="0.2">
      <c r="A469" s="12">
        <v>825</v>
      </c>
      <c r="B469" t="s">
        <v>505</v>
      </c>
    </row>
    <row r="470" spans="1:2" ht="15" customHeight="1" x14ac:dyDescent="0.2">
      <c r="A470" s="12">
        <v>826</v>
      </c>
      <c r="B470" t="s">
        <v>506</v>
      </c>
    </row>
    <row r="471" spans="1:2" ht="15" customHeight="1" x14ac:dyDescent="0.2">
      <c r="A471" s="12">
        <v>827</v>
      </c>
      <c r="B471" t="s">
        <v>507</v>
      </c>
    </row>
    <row r="472" spans="1:2" ht="15" customHeight="1" x14ac:dyDescent="0.2">
      <c r="A472" s="12">
        <v>828</v>
      </c>
      <c r="B472" t="s">
        <v>508</v>
      </c>
    </row>
    <row r="473" spans="1:2" ht="15" customHeight="1" x14ac:dyDescent="0.2">
      <c r="A473" s="12">
        <v>829</v>
      </c>
      <c r="B473" t="s">
        <v>509</v>
      </c>
    </row>
    <row r="474" spans="1:2" ht="15" customHeight="1" x14ac:dyDescent="0.2">
      <c r="A474" s="12">
        <v>830</v>
      </c>
      <c r="B474" t="s">
        <v>510</v>
      </c>
    </row>
    <row r="475" spans="1:2" ht="15" customHeight="1" x14ac:dyDescent="0.2">
      <c r="A475" s="12">
        <v>832</v>
      </c>
      <c r="B475" t="s">
        <v>511</v>
      </c>
    </row>
    <row r="476" spans="1:2" ht="15" customHeight="1" x14ac:dyDescent="0.2">
      <c r="A476" s="12">
        <v>833</v>
      </c>
      <c r="B476" t="s">
        <v>512</v>
      </c>
    </row>
    <row r="477" spans="1:2" ht="15" customHeight="1" x14ac:dyDescent="0.2">
      <c r="A477" s="12">
        <v>834</v>
      </c>
      <c r="B477" t="s">
        <v>513</v>
      </c>
    </row>
    <row r="478" spans="1:2" ht="15" customHeight="1" x14ac:dyDescent="0.2">
      <c r="A478" s="12">
        <v>835</v>
      </c>
      <c r="B478" t="s">
        <v>514</v>
      </c>
    </row>
    <row r="479" spans="1:2" ht="15" customHeight="1" x14ac:dyDescent="0.2">
      <c r="A479" s="12">
        <v>836</v>
      </c>
      <c r="B479" t="s">
        <v>515</v>
      </c>
    </row>
    <row r="480" spans="1:2" ht="15" customHeight="1" x14ac:dyDescent="0.2">
      <c r="A480" s="12">
        <v>838</v>
      </c>
      <c r="B480" t="s">
        <v>516</v>
      </c>
    </row>
    <row r="481" spans="1:2" ht="15" customHeight="1" x14ac:dyDescent="0.2">
      <c r="A481" s="12">
        <v>840</v>
      </c>
      <c r="B481" t="s">
        <v>517</v>
      </c>
    </row>
    <row r="482" spans="1:2" ht="15" customHeight="1" x14ac:dyDescent="0.2">
      <c r="A482" s="12">
        <v>843</v>
      </c>
      <c r="B482" t="s">
        <v>518</v>
      </c>
    </row>
    <row r="483" spans="1:2" ht="15" customHeight="1" x14ac:dyDescent="0.2">
      <c r="A483" s="12">
        <v>844</v>
      </c>
      <c r="B483" t="s">
        <v>519</v>
      </c>
    </row>
    <row r="484" spans="1:2" ht="15" customHeight="1" x14ac:dyDescent="0.2">
      <c r="A484" s="12">
        <v>846</v>
      </c>
      <c r="B484" t="s">
        <v>520</v>
      </c>
    </row>
    <row r="485" spans="1:2" ht="15" customHeight="1" x14ac:dyDescent="0.2">
      <c r="A485" s="12">
        <v>853</v>
      </c>
      <c r="B485" t="s">
        <v>521</v>
      </c>
    </row>
    <row r="486" spans="1:2" ht="15" customHeight="1" x14ac:dyDescent="0.2">
      <c r="A486" s="12">
        <v>854</v>
      </c>
      <c r="B486" t="s">
        <v>522</v>
      </c>
    </row>
    <row r="487" spans="1:2" ht="15" customHeight="1" x14ac:dyDescent="0.2">
      <c r="A487" s="12">
        <v>855</v>
      </c>
      <c r="B487" t="s">
        <v>523</v>
      </c>
    </row>
    <row r="488" spans="1:2" ht="15" customHeight="1" x14ac:dyDescent="0.2">
      <c r="A488" s="12">
        <v>857</v>
      </c>
      <c r="B488" t="s">
        <v>524</v>
      </c>
    </row>
    <row r="489" spans="1:2" ht="15" customHeight="1" x14ac:dyDescent="0.2">
      <c r="A489" s="12">
        <v>859</v>
      </c>
      <c r="B489" t="s">
        <v>525</v>
      </c>
    </row>
    <row r="490" spans="1:2" ht="15" customHeight="1" x14ac:dyDescent="0.2">
      <c r="A490" s="12">
        <v>860</v>
      </c>
      <c r="B490" t="s">
        <v>526</v>
      </c>
    </row>
    <row r="491" spans="1:2" ht="15" customHeight="1" x14ac:dyDescent="0.2">
      <c r="A491" s="12">
        <v>861</v>
      </c>
      <c r="B491" t="s">
        <v>527</v>
      </c>
    </row>
    <row r="492" spans="1:2" ht="15" customHeight="1" x14ac:dyDescent="0.2">
      <c r="A492" s="12">
        <v>862</v>
      </c>
      <c r="B492" t="s">
        <v>528</v>
      </c>
    </row>
    <row r="493" spans="1:2" ht="15" customHeight="1" x14ac:dyDescent="0.2">
      <c r="A493" s="12">
        <v>863</v>
      </c>
      <c r="B493" t="s">
        <v>529</v>
      </c>
    </row>
    <row r="494" spans="1:2" ht="15" customHeight="1" x14ac:dyDescent="0.2">
      <c r="A494" s="12">
        <v>864</v>
      </c>
      <c r="B494" t="s">
        <v>530</v>
      </c>
    </row>
    <row r="495" spans="1:2" ht="15" customHeight="1" x14ac:dyDescent="0.2">
      <c r="A495" s="12">
        <v>867</v>
      </c>
      <c r="B495" t="s">
        <v>531</v>
      </c>
    </row>
    <row r="496" spans="1:2" ht="15" customHeight="1" x14ac:dyDescent="0.2">
      <c r="A496" s="12">
        <v>868</v>
      </c>
      <c r="B496" t="s">
        <v>532</v>
      </c>
    </row>
    <row r="497" spans="1:2" ht="15" customHeight="1" x14ac:dyDescent="0.2">
      <c r="A497" s="12">
        <v>869</v>
      </c>
      <c r="B497" t="s">
        <v>533</v>
      </c>
    </row>
    <row r="498" spans="1:2" ht="15" customHeight="1" x14ac:dyDescent="0.2">
      <c r="A498" s="12">
        <v>872</v>
      </c>
      <c r="B498" t="s">
        <v>534</v>
      </c>
    </row>
    <row r="499" spans="1:2" ht="15" customHeight="1" x14ac:dyDescent="0.2">
      <c r="A499" s="12">
        <v>880</v>
      </c>
      <c r="B499" t="s">
        <v>535</v>
      </c>
    </row>
    <row r="500" spans="1:2" ht="15" customHeight="1" x14ac:dyDescent="0.2">
      <c r="A500" s="12">
        <v>881</v>
      </c>
      <c r="B500" t="s">
        <v>536</v>
      </c>
    </row>
    <row r="501" spans="1:2" ht="15" customHeight="1" x14ac:dyDescent="0.2">
      <c r="A501" s="12">
        <v>882</v>
      </c>
      <c r="B501" t="s">
        <v>537</v>
      </c>
    </row>
    <row r="502" spans="1:2" ht="15" customHeight="1" x14ac:dyDescent="0.2">
      <c r="A502" s="12">
        <v>883</v>
      </c>
      <c r="B502" t="s">
        <v>538</v>
      </c>
    </row>
    <row r="503" spans="1:2" ht="15" customHeight="1" x14ac:dyDescent="0.2">
      <c r="A503" s="12">
        <v>884</v>
      </c>
      <c r="B503" t="s">
        <v>539</v>
      </c>
    </row>
    <row r="504" spans="1:2" ht="15" customHeight="1" x14ac:dyDescent="0.2">
      <c r="A504" s="12">
        <v>885</v>
      </c>
      <c r="B504" t="s">
        <v>540</v>
      </c>
    </row>
    <row r="505" spans="1:2" ht="15" customHeight="1" x14ac:dyDescent="0.2">
      <c r="A505" s="12">
        <v>899</v>
      </c>
      <c r="B505" t="s">
        <v>541</v>
      </c>
    </row>
    <row r="506" spans="1:2" ht="15" customHeight="1" x14ac:dyDescent="0.2">
      <c r="A506" s="12">
        <v>902</v>
      </c>
      <c r="B506" t="s">
        <v>542</v>
      </c>
    </row>
    <row r="507" spans="1:2" ht="15" customHeight="1" x14ac:dyDescent="0.2">
      <c r="A507" s="12">
        <v>903</v>
      </c>
      <c r="B507" t="s">
        <v>543</v>
      </c>
    </row>
    <row r="508" spans="1:2" ht="15" customHeight="1" x14ac:dyDescent="0.2">
      <c r="A508" s="12">
        <v>904</v>
      </c>
      <c r="B508" t="s">
        <v>544</v>
      </c>
    </row>
    <row r="509" spans="1:2" ht="15" customHeight="1" x14ac:dyDescent="0.2">
      <c r="A509" s="12">
        <v>905</v>
      </c>
      <c r="B509" t="s">
        <v>545</v>
      </c>
    </row>
    <row r="510" spans="1:2" ht="15" customHeight="1" x14ac:dyDescent="0.2">
      <c r="A510" s="12">
        <v>907</v>
      </c>
      <c r="B510" t="s">
        <v>546</v>
      </c>
    </row>
    <row r="511" spans="1:2" ht="15" customHeight="1" x14ac:dyDescent="0.2">
      <c r="A511" s="12">
        <v>908</v>
      </c>
      <c r="B511" t="s">
        <v>547</v>
      </c>
    </row>
    <row r="512" spans="1:2" ht="15" customHeight="1" x14ac:dyDescent="0.2">
      <c r="A512" s="12">
        <v>909</v>
      </c>
      <c r="B512" t="s">
        <v>548</v>
      </c>
    </row>
    <row r="513" spans="1:2" ht="15" customHeight="1" x14ac:dyDescent="0.2">
      <c r="A513" s="12">
        <v>910</v>
      </c>
      <c r="B513" t="s">
        <v>549</v>
      </c>
    </row>
    <row r="514" spans="1:2" ht="15" customHeight="1" x14ac:dyDescent="0.2">
      <c r="A514" s="12">
        <v>915</v>
      </c>
      <c r="B514" t="s">
        <v>550</v>
      </c>
    </row>
    <row r="515" spans="1:2" ht="15" customHeight="1" x14ac:dyDescent="0.2">
      <c r="A515" s="12">
        <v>916</v>
      </c>
      <c r="B515" t="s">
        <v>551</v>
      </c>
    </row>
    <row r="516" spans="1:2" ht="15" customHeight="1" x14ac:dyDescent="0.2">
      <c r="A516" s="12">
        <v>917</v>
      </c>
      <c r="B516" t="s">
        <v>552</v>
      </c>
    </row>
    <row r="517" spans="1:2" ht="15" customHeight="1" x14ac:dyDescent="0.2">
      <c r="A517" s="12">
        <v>918</v>
      </c>
      <c r="B517" t="s">
        <v>553</v>
      </c>
    </row>
    <row r="518" spans="1:2" ht="15" customHeight="1" x14ac:dyDescent="0.2">
      <c r="A518" s="12">
        <v>919</v>
      </c>
      <c r="B518" t="s">
        <v>554</v>
      </c>
    </row>
    <row r="519" spans="1:2" ht="15" customHeight="1" x14ac:dyDescent="0.2">
      <c r="A519" s="12">
        <v>920</v>
      </c>
      <c r="B519" t="s">
        <v>64</v>
      </c>
    </row>
    <row r="520" spans="1:2" ht="15" customHeight="1" x14ac:dyDescent="0.2">
      <c r="A520" s="12">
        <v>921</v>
      </c>
      <c r="B520" t="s">
        <v>555</v>
      </c>
    </row>
    <row r="521" spans="1:2" ht="15" customHeight="1" x14ac:dyDescent="0.2">
      <c r="A521" s="12">
        <v>922</v>
      </c>
      <c r="B521" t="s">
        <v>556</v>
      </c>
    </row>
    <row r="522" spans="1:2" ht="15" customHeight="1" x14ac:dyDescent="0.2">
      <c r="A522" s="12">
        <v>923</v>
      </c>
      <c r="B522" t="s">
        <v>557</v>
      </c>
    </row>
    <row r="523" spans="1:2" ht="15" customHeight="1" x14ac:dyDescent="0.2">
      <c r="A523" s="12">
        <v>925</v>
      </c>
      <c r="B523" t="s">
        <v>558</v>
      </c>
    </row>
    <row r="524" spans="1:2" ht="15" customHeight="1" x14ac:dyDescent="0.2">
      <c r="A524" s="12">
        <v>926</v>
      </c>
      <c r="B524" t="s">
        <v>559</v>
      </c>
    </row>
    <row r="525" spans="1:2" ht="15" customHeight="1" x14ac:dyDescent="0.2">
      <c r="A525" s="12">
        <v>927</v>
      </c>
      <c r="B525" t="s">
        <v>560</v>
      </c>
    </row>
    <row r="526" spans="1:2" ht="15" customHeight="1" x14ac:dyDescent="0.2">
      <c r="A526" s="12">
        <v>929</v>
      </c>
      <c r="B526" t="s">
        <v>561</v>
      </c>
    </row>
    <row r="527" spans="1:2" ht="15" customHeight="1" x14ac:dyDescent="0.2">
      <c r="A527" s="12">
        <v>930</v>
      </c>
      <c r="B527" t="s">
        <v>562</v>
      </c>
    </row>
    <row r="528" spans="1:2" ht="15" customHeight="1" x14ac:dyDescent="0.2">
      <c r="A528" s="12">
        <v>934</v>
      </c>
      <c r="B528" t="s">
        <v>563</v>
      </c>
    </row>
    <row r="529" spans="1:2" ht="15" customHeight="1" x14ac:dyDescent="0.2">
      <c r="A529" s="12">
        <v>935</v>
      </c>
      <c r="B529" t="s">
        <v>564</v>
      </c>
    </row>
    <row r="530" spans="1:2" ht="15" customHeight="1" x14ac:dyDescent="0.2">
      <c r="A530" s="12">
        <v>936</v>
      </c>
      <c r="B530" t="s">
        <v>565</v>
      </c>
    </row>
    <row r="531" spans="1:2" ht="15" customHeight="1" x14ac:dyDescent="0.2">
      <c r="A531" s="12">
        <v>938</v>
      </c>
      <c r="B531" t="s">
        <v>566</v>
      </c>
    </row>
    <row r="532" spans="1:2" ht="15" customHeight="1" x14ac:dyDescent="0.2">
      <c r="A532" s="12">
        <v>939</v>
      </c>
      <c r="B532" t="s">
        <v>567</v>
      </c>
    </row>
    <row r="533" spans="1:2" ht="15" customHeight="1" x14ac:dyDescent="0.2">
      <c r="A533" s="12">
        <v>940</v>
      </c>
      <c r="B533" t="s">
        <v>568</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903AC79FA4124FB8B97F54364EDACC" ma:contentTypeVersion="18" ma:contentTypeDescription="Create a new document." ma:contentTypeScope="" ma:versionID="6e8a4440841b8f7fef0c5b38ba58ec96">
  <xsd:schema xmlns:xsd="http://www.w3.org/2001/XMLSchema" xmlns:xs="http://www.w3.org/2001/XMLSchema" xmlns:p="http://schemas.microsoft.com/office/2006/metadata/properties" xmlns:ns2="8ed90682-c000-4035-8bf6-4b74f953736d" xmlns:ns3="eaa86ac4-6f89-4dfd-b4aa-4024b52c59b4" targetNamespace="http://schemas.microsoft.com/office/2006/metadata/properties" ma:root="true" ma:fieldsID="2ffe27b0ef60c574ff1ce0380f3df714" ns2:_="" ns3:_="">
    <xsd:import namespace="8ed90682-c000-4035-8bf6-4b74f953736d"/>
    <xsd:import namespace="eaa86ac4-6f89-4dfd-b4aa-4024b52c59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90682-c000-4035-8bf6-4b74f9537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436d8f-251b-46dc-bf74-56612f19a6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a86ac4-6f89-4dfd-b4aa-4024b52c59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a9e38c3-68d9-4980-8367-81a8c0f3a67c}" ma:internalName="TaxCatchAll" ma:showField="CatchAllData" ma:web="eaa86ac4-6f89-4dfd-b4aa-4024b52c5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aa86ac4-6f89-4dfd-b4aa-4024b52c59b4">
      <UserInfo>
        <DisplayName>Diana Trant</DisplayName>
        <AccountId>1510</AccountId>
        <AccountType/>
      </UserInfo>
      <UserInfo>
        <DisplayName>Jennifer Ferguson</DisplayName>
        <AccountId>997</AccountId>
        <AccountType/>
      </UserInfo>
    </SharedWithUsers>
    <lcf76f155ced4ddcb4097134ff3c332f xmlns="8ed90682-c000-4035-8bf6-4b74f953736d">
      <Terms xmlns="http://schemas.microsoft.com/office/infopath/2007/PartnerControls"/>
    </lcf76f155ced4ddcb4097134ff3c332f>
    <TaxCatchAll xmlns="eaa86ac4-6f89-4dfd-b4aa-4024b52c59b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EC075A-D8B6-4CCA-A94D-D1547C7855CF}"/>
</file>

<file path=customXml/itemProps2.xml><?xml version="1.0" encoding="utf-8"?>
<ds:datastoreItem xmlns:ds="http://schemas.openxmlformats.org/officeDocument/2006/customXml" ds:itemID="{2F807B81-CB13-433D-BE7F-04DF83DABE96}">
  <ds:schemaRefs>
    <ds:schemaRef ds:uri="http://schemas.microsoft.com/office/2006/metadata/properties"/>
    <ds:schemaRef ds:uri="http://schemas.microsoft.com/office/infopath/2007/PartnerControls"/>
    <ds:schemaRef ds:uri="eaa86ac4-6f89-4dfd-b4aa-4024b52c59b4"/>
    <ds:schemaRef ds:uri="8ed90682-c000-4035-8bf6-4b74f953736d"/>
  </ds:schemaRefs>
</ds:datastoreItem>
</file>

<file path=customXml/itemProps3.xml><?xml version="1.0" encoding="utf-8"?>
<ds:datastoreItem xmlns:ds="http://schemas.openxmlformats.org/officeDocument/2006/customXml" ds:itemID="{D5EF2281-2C2A-4B5D-BE12-86C00A700F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School</vt:lpstr>
      <vt:lpstr>IMPORTANT - PLEASE READ</vt:lpstr>
      <vt:lpstr>FAQs</vt:lpstr>
      <vt:lpstr>EntryYear</vt:lpstr>
      <vt:lpstr>School!Print_Titles</vt:lpstr>
      <vt:lpstr>Schoolname</vt:lpstr>
      <vt:lpstr>Schoolnum</vt:lpstr>
      <vt:lpstr>Schools</vt:lpstr>
    </vt:vector>
  </TitlesOfParts>
  <Manager/>
  <Company>HFL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Supporting Smooth Transitions - PVI/Nursery Tool</dc:title>
  <dc:subject/>
  <dc:creator>HFL Education</dc:creator>
  <cp:keywords/>
  <dc:description/>
  <cp:lastModifiedBy>Sally Cort</cp:lastModifiedBy>
  <cp:revision/>
  <dcterms:created xsi:type="dcterms:W3CDTF">2019-11-15T10:44:05Z</dcterms:created>
  <dcterms:modified xsi:type="dcterms:W3CDTF">2023-11-24T10:54:13Z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0x01010051903AC79FA4124FB8B97F54364EDACC</vt:lpwstr>
  </property>
  <property fmtid="{D5CDD505-2E9C-101B-9397-08002B2CF9AE}" pid="3" name="Order">
    <vt:r8>1626600</vt:r8>
  </property>
  <property fmtid="{D5CDD505-2E9C-101B-9397-08002B2CF9AE}" pid="4" name="MediaServiceImageTags">
    <vt:lpwstr/>
  </property>
</Properties>
</file>